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D:\www\indepth\calculators\"/>
    </mc:Choice>
  </mc:AlternateContent>
  <xr:revisionPtr revIDLastSave="0" documentId="8_{2DF25C42-07D1-4A2C-AF5D-652B3E59970A}" xr6:coauthVersionLast="33" xr6:coauthVersionMax="33" xr10:uidLastSave="{00000000-0000-0000-0000-000000000000}"/>
  <bookViews>
    <workbookView xWindow="0" yWindow="0" windowWidth="21570" windowHeight="7980" activeTab="2" xr2:uid="{00000000-000D-0000-FFFF-FFFF00000000}"/>
  </bookViews>
  <sheets>
    <sheet name="Antenna shape (2)" sheetId="4" r:id="rId1"/>
    <sheet name="Antenna shape" sheetId="1" r:id="rId2"/>
    <sheet name="Feed calculation" sheetId="3" r:id="rId3"/>
    <sheet name="Summary feed dimensions" sheetId="6" r:id="rId4"/>
    <sheet name="Cutoff frequencies" sheetId="7" r:id="rId5"/>
    <sheet name="Performance data" sheetId="5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3" l="1"/>
  <c r="J7" i="3"/>
  <c r="J6" i="3"/>
  <c r="J5" i="3"/>
  <c r="G5" i="3"/>
  <c r="G11" i="3" s="1"/>
  <c r="G9" i="3" l="1"/>
  <c r="G12" i="3" s="1"/>
  <c r="H8" i="7"/>
  <c r="G8" i="7"/>
  <c r="F9" i="7"/>
  <c r="F8" i="7"/>
  <c r="E8" i="7"/>
  <c r="C8" i="7"/>
  <c r="B9" i="7"/>
  <c r="E9" i="7" s="1"/>
  <c r="H9" i="7" s="1"/>
  <c r="B10" i="7" l="1"/>
  <c r="C9" i="7"/>
  <c r="G9" i="7" s="1"/>
  <c r="E7" i="5"/>
  <c r="E23" i="5" s="1"/>
  <c r="E17" i="5"/>
  <c r="E11" i="5"/>
  <c r="E21" i="5" s="1"/>
  <c r="E19" i="5"/>
  <c r="E15" i="5"/>
  <c r="B11" i="7" l="1"/>
  <c r="F10" i="7"/>
  <c r="E10" i="7"/>
  <c r="H10" i="7" s="1"/>
  <c r="C10" i="7"/>
  <c r="G10" i="7" s="1"/>
  <c r="E17" i="4"/>
  <c r="D19" i="4"/>
  <c r="D17" i="4"/>
  <c r="B209" i="4"/>
  <c r="B210" i="4" s="1"/>
  <c r="C208" i="4"/>
  <c r="W83" i="4"/>
  <c r="T83" i="4"/>
  <c r="U83" i="4" s="1"/>
  <c r="J71" i="4"/>
  <c r="I71" i="4"/>
  <c r="H71" i="4"/>
  <c r="H70" i="4"/>
  <c r="I70" i="4" s="1"/>
  <c r="H69" i="4"/>
  <c r="J69" i="4" s="1"/>
  <c r="H68" i="4"/>
  <c r="I68" i="4" s="1"/>
  <c r="T47" i="4"/>
  <c r="X47" i="4" s="1"/>
  <c r="Z46" i="4"/>
  <c r="W46" i="4"/>
  <c r="T46" i="4"/>
  <c r="X46" i="4" s="1"/>
  <c r="Q19" i="4"/>
  <c r="P18" i="4"/>
  <c r="P20" i="4" s="1"/>
  <c r="B18" i="4"/>
  <c r="B19" i="4" s="1"/>
  <c r="C19" i="4" s="1"/>
  <c r="Q17" i="4"/>
  <c r="C17" i="4"/>
  <c r="I10" i="4"/>
  <c r="H8" i="4"/>
  <c r="U83" i="1"/>
  <c r="T83" i="1"/>
  <c r="V83" i="1" s="1"/>
  <c r="D18" i="4" l="1"/>
  <c r="B12" i="7"/>
  <c r="F11" i="7"/>
  <c r="E11" i="7"/>
  <c r="H11" i="7" s="1"/>
  <c r="C11" i="7"/>
  <c r="G11" i="7" s="1"/>
  <c r="P21" i="4"/>
  <c r="Q21" i="4" s="1"/>
  <c r="Q20" i="4"/>
  <c r="C18" i="4"/>
  <c r="W83" i="1"/>
  <c r="X83" i="1" s="1"/>
  <c r="Q18" i="4"/>
  <c r="J68" i="4"/>
  <c r="C209" i="4"/>
  <c r="U46" i="4"/>
  <c r="X83" i="4"/>
  <c r="Y83" i="4" s="1"/>
  <c r="Z83" i="4" s="1"/>
  <c r="U47" i="4"/>
  <c r="C210" i="4"/>
  <c r="B211" i="4"/>
  <c r="I69" i="4"/>
  <c r="B20" i="4"/>
  <c r="D20" i="4" s="1"/>
  <c r="W47" i="4"/>
  <c r="Y47" i="4" s="1"/>
  <c r="Z47" i="4" s="1"/>
  <c r="S48" i="4"/>
  <c r="J70" i="4"/>
  <c r="P22" i="4" l="1"/>
  <c r="B13" i="7"/>
  <c r="C12" i="7"/>
  <c r="G12" i="7" s="1"/>
  <c r="F12" i="7"/>
  <c r="E12" i="7"/>
  <c r="H12" i="7" s="1"/>
  <c r="T48" i="4"/>
  <c r="W48" i="4"/>
  <c r="S49" i="4"/>
  <c r="B212" i="4"/>
  <c r="C211" i="4"/>
  <c r="B21" i="4"/>
  <c r="D21" i="4" s="1"/>
  <c r="C20" i="4"/>
  <c r="P23" i="4"/>
  <c r="Q22" i="4"/>
  <c r="Q19" i="1"/>
  <c r="Q17" i="1"/>
  <c r="B14" i="7" l="1"/>
  <c r="F13" i="7"/>
  <c r="E13" i="7"/>
  <c r="H13" i="7" s="1"/>
  <c r="C13" i="7"/>
  <c r="G13" i="7" s="1"/>
  <c r="X48" i="4"/>
  <c r="Y48" i="4" s="1"/>
  <c r="Z48" i="4" s="1"/>
  <c r="U48" i="4"/>
  <c r="C212" i="4"/>
  <c r="B213" i="4"/>
  <c r="T49" i="4"/>
  <c r="W49" i="4"/>
  <c r="S50" i="4"/>
  <c r="C21" i="4"/>
  <c r="B22" i="4"/>
  <c r="D22" i="4" s="1"/>
  <c r="Q23" i="4"/>
  <c r="P24" i="4"/>
  <c r="B15" i="7" l="1"/>
  <c r="F14" i="7"/>
  <c r="E14" i="7"/>
  <c r="H14" i="7" s="1"/>
  <c r="C14" i="7"/>
  <c r="G14" i="7" s="1"/>
  <c r="X49" i="4"/>
  <c r="Y49" i="4" s="1"/>
  <c r="Z49" i="4" s="1"/>
  <c r="U49" i="4"/>
  <c r="C213" i="4"/>
  <c r="B214" i="4"/>
  <c r="P25" i="4"/>
  <c r="Q24" i="4"/>
  <c r="T50" i="4"/>
  <c r="S51" i="4"/>
  <c r="W50" i="4"/>
  <c r="C22" i="4"/>
  <c r="B23" i="4"/>
  <c r="D23" i="4" s="1"/>
  <c r="H71" i="1"/>
  <c r="J71" i="1" s="1"/>
  <c r="H70" i="1"/>
  <c r="J70" i="1" s="1"/>
  <c r="H69" i="1"/>
  <c r="J69" i="1" s="1"/>
  <c r="H68" i="1"/>
  <c r="J68" i="1" s="1"/>
  <c r="B16" i="7" l="1"/>
  <c r="F15" i="7"/>
  <c r="E15" i="7"/>
  <c r="H15" i="7" s="1"/>
  <c r="C15" i="7"/>
  <c r="G15" i="7" s="1"/>
  <c r="I71" i="1"/>
  <c r="I68" i="1"/>
  <c r="X50" i="4"/>
  <c r="Y50" i="4" s="1"/>
  <c r="Z50" i="4" s="1"/>
  <c r="U50" i="4"/>
  <c r="C23" i="4"/>
  <c r="B24" i="4"/>
  <c r="D24" i="4" s="1"/>
  <c r="C214" i="4"/>
  <c r="B215" i="4"/>
  <c r="Q25" i="4"/>
  <c r="P26" i="4"/>
  <c r="T51" i="4"/>
  <c r="S52" i="4"/>
  <c r="W51" i="4"/>
  <c r="I69" i="1"/>
  <c r="I70" i="1"/>
  <c r="X46" i="1"/>
  <c r="B17" i="7" l="1"/>
  <c r="F16" i="7"/>
  <c r="E16" i="7"/>
  <c r="H16" i="7" s="1"/>
  <c r="C16" i="7"/>
  <c r="G16" i="7" s="1"/>
  <c r="X51" i="4"/>
  <c r="Y51" i="4" s="1"/>
  <c r="Z51" i="4" s="1"/>
  <c r="U51" i="4"/>
  <c r="B25" i="4"/>
  <c r="D25" i="4" s="1"/>
  <c r="C24" i="4"/>
  <c r="C215" i="4"/>
  <c r="B216" i="4"/>
  <c r="P27" i="4"/>
  <c r="Q26" i="4"/>
  <c r="T52" i="4"/>
  <c r="W52" i="4"/>
  <c r="S53" i="4"/>
  <c r="U46" i="1"/>
  <c r="B18" i="7" l="1"/>
  <c r="E17" i="7"/>
  <c r="H17" i="7" s="1"/>
  <c r="C17" i="7"/>
  <c r="G17" i="7" s="1"/>
  <c r="F17" i="7"/>
  <c r="X52" i="4"/>
  <c r="Y52" i="4" s="1"/>
  <c r="Z52" i="4" s="1"/>
  <c r="U52" i="4"/>
  <c r="W53" i="4"/>
  <c r="S54" i="4"/>
  <c r="T53" i="4"/>
  <c r="C216" i="4"/>
  <c r="B217" i="4"/>
  <c r="Q27" i="4"/>
  <c r="P28" i="4"/>
  <c r="C25" i="4"/>
  <c r="B26" i="4"/>
  <c r="D26" i="4" s="1"/>
  <c r="S47" i="1"/>
  <c r="U47" i="1" s="1"/>
  <c r="T46" i="1"/>
  <c r="V46" i="1" s="1"/>
  <c r="B19" i="7" l="1"/>
  <c r="F18" i="7"/>
  <c r="E18" i="7"/>
  <c r="H18" i="7" s="1"/>
  <c r="C18" i="7"/>
  <c r="G18" i="7" s="1"/>
  <c r="X53" i="4"/>
  <c r="Y53" i="4" s="1"/>
  <c r="Z53" i="4" s="1"/>
  <c r="U53" i="4"/>
  <c r="C26" i="4"/>
  <c r="B27" i="4"/>
  <c r="D27" i="4" s="1"/>
  <c r="T54" i="4"/>
  <c r="S55" i="4"/>
  <c r="W54" i="4"/>
  <c r="C217" i="4"/>
  <c r="B218" i="4"/>
  <c r="P29" i="4"/>
  <c r="Q28" i="4"/>
  <c r="S48" i="1"/>
  <c r="T47" i="1"/>
  <c r="V47" i="1" s="1"/>
  <c r="W47" i="1" s="1"/>
  <c r="X47" i="1" s="1"/>
  <c r="P18" i="1"/>
  <c r="Q18" i="1" s="1"/>
  <c r="B20" i="7" l="1"/>
  <c r="F19" i="7"/>
  <c r="E19" i="7"/>
  <c r="H19" i="7" s="1"/>
  <c r="C19" i="7"/>
  <c r="G19" i="7" s="1"/>
  <c r="X54" i="4"/>
  <c r="Y54" i="4" s="1"/>
  <c r="Z54" i="4" s="1"/>
  <c r="U54" i="4"/>
  <c r="Q29" i="4"/>
  <c r="P30" i="4"/>
  <c r="C27" i="4"/>
  <c r="B28" i="4"/>
  <c r="D28" i="4" s="1"/>
  <c r="C218" i="4"/>
  <c r="B219" i="4"/>
  <c r="T55" i="4"/>
  <c r="S56" i="4"/>
  <c r="W55" i="4"/>
  <c r="U48" i="1"/>
  <c r="T48" i="1"/>
  <c r="V48" i="1" s="1"/>
  <c r="S49" i="1"/>
  <c r="P20" i="1"/>
  <c r="Q20" i="1" s="1"/>
  <c r="B21" i="7" l="1"/>
  <c r="C20" i="7"/>
  <c r="G20" i="7" s="1"/>
  <c r="F20" i="7"/>
  <c r="E20" i="7"/>
  <c r="H20" i="7" s="1"/>
  <c r="X55" i="4"/>
  <c r="Y55" i="4" s="1"/>
  <c r="Z55" i="4" s="1"/>
  <c r="U55" i="4"/>
  <c r="T56" i="4"/>
  <c r="S57" i="4"/>
  <c r="W56" i="4"/>
  <c r="P31" i="4"/>
  <c r="Q30" i="4"/>
  <c r="C28" i="4"/>
  <c r="B29" i="4"/>
  <c r="D29" i="4" s="1"/>
  <c r="C219" i="4"/>
  <c r="B220" i="4"/>
  <c r="W48" i="1"/>
  <c r="X48" i="1" s="1"/>
  <c r="S50" i="1"/>
  <c r="U49" i="1"/>
  <c r="T49" i="1"/>
  <c r="V49" i="1" s="1"/>
  <c r="W49" i="1" s="1"/>
  <c r="X49" i="1" s="1"/>
  <c r="P21" i="1"/>
  <c r="Q21" i="1" s="1"/>
  <c r="H8" i="1"/>
  <c r="B22" i="7" l="1"/>
  <c r="F21" i="7"/>
  <c r="E21" i="7"/>
  <c r="H21" i="7" s="1"/>
  <c r="C21" i="7"/>
  <c r="G21" i="7" s="1"/>
  <c r="X56" i="4"/>
  <c r="Y56" i="4" s="1"/>
  <c r="Z56" i="4" s="1"/>
  <c r="U56" i="4"/>
  <c r="T57" i="4"/>
  <c r="S58" i="4"/>
  <c r="W57" i="4"/>
  <c r="C29" i="4"/>
  <c r="B30" i="4"/>
  <c r="D30" i="4" s="1"/>
  <c r="C220" i="4"/>
  <c r="B221" i="4"/>
  <c r="Q31" i="4"/>
  <c r="P32" i="4"/>
  <c r="S51" i="1"/>
  <c r="U50" i="1"/>
  <c r="T50" i="1"/>
  <c r="V50" i="1" s="1"/>
  <c r="P22" i="1"/>
  <c r="Q22" i="1" s="1"/>
  <c r="B23" i="7" l="1"/>
  <c r="F22" i="7"/>
  <c r="E22" i="7"/>
  <c r="H22" i="7" s="1"/>
  <c r="C22" i="7"/>
  <c r="G22" i="7" s="1"/>
  <c r="X57" i="4"/>
  <c r="Y57" i="4" s="1"/>
  <c r="Z57" i="4" s="1"/>
  <c r="U57" i="4"/>
  <c r="P33" i="4"/>
  <c r="Q32" i="4"/>
  <c r="S59" i="4"/>
  <c r="T58" i="4"/>
  <c r="W58" i="4"/>
  <c r="B31" i="4"/>
  <c r="D31" i="4" s="1"/>
  <c r="C30" i="4"/>
  <c r="C221" i="4"/>
  <c r="B222" i="4"/>
  <c r="W50" i="1"/>
  <c r="X50" i="1" s="1"/>
  <c r="S52" i="1"/>
  <c r="U51" i="1"/>
  <c r="T51" i="1"/>
  <c r="V51" i="1" s="1"/>
  <c r="W51" i="1" s="1"/>
  <c r="X51" i="1" s="1"/>
  <c r="P23" i="1"/>
  <c r="Q23" i="1" s="1"/>
  <c r="C17" i="1"/>
  <c r="B18" i="1"/>
  <c r="B24" i="7" l="1"/>
  <c r="F23" i="7"/>
  <c r="E23" i="7"/>
  <c r="H23" i="7" s="1"/>
  <c r="C23" i="7"/>
  <c r="G23" i="7" s="1"/>
  <c r="X58" i="4"/>
  <c r="Y58" i="4" s="1"/>
  <c r="Z58" i="4" s="1"/>
  <c r="U58" i="4"/>
  <c r="C222" i="4"/>
  <c r="B223" i="4"/>
  <c r="Q33" i="4"/>
  <c r="P34" i="4"/>
  <c r="T59" i="4"/>
  <c r="S60" i="4"/>
  <c r="W59" i="4"/>
  <c r="C31" i="4"/>
  <c r="B32" i="4"/>
  <c r="D32" i="4" s="1"/>
  <c r="S53" i="1"/>
  <c r="U52" i="1"/>
  <c r="T52" i="1"/>
  <c r="V52" i="1" s="1"/>
  <c r="P24" i="1"/>
  <c r="Q24" i="1" s="1"/>
  <c r="C208" i="1"/>
  <c r="I10" i="1"/>
  <c r="B19" i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9" i="1"/>
  <c r="B210" i="1" s="1"/>
  <c r="B211" i="1" s="1"/>
  <c r="B25" i="7" l="1"/>
  <c r="F24" i="7"/>
  <c r="E24" i="7"/>
  <c r="H24" i="7" s="1"/>
  <c r="C24" i="7"/>
  <c r="G24" i="7" s="1"/>
  <c r="X59" i="4"/>
  <c r="Y59" i="4" s="1"/>
  <c r="Z59" i="4" s="1"/>
  <c r="U59" i="4"/>
  <c r="C32" i="4"/>
  <c r="B33" i="4"/>
  <c r="D33" i="4" s="1"/>
  <c r="C223" i="4"/>
  <c r="B224" i="4"/>
  <c r="P35" i="4"/>
  <c r="Q34" i="4"/>
  <c r="T60" i="4"/>
  <c r="S61" i="4"/>
  <c r="W60" i="4"/>
  <c r="W52" i="1"/>
  <c r="X52" i="1" s="1"/>
  <c r="S54" i="1"/>
  <c r="U53" i="1"/>
  <c r="T53" i="1"/>
  <c r="V53" i="1" s="1"/>
  <c r="W53" i="1" s="1"/>
  <c r="X53" i="1" s="1"/>
  <c r="P25" i="1"/>
  <c r="Q25" i="1" s="1"/>
  <c r="C199" i="1"/>
  <c r="C200" i="1"/>
  <c r="C201" i="1"/>
  <c r="C209" i="1"/>
  <c r="B212" i="1"/>
  <c r="C211" i="1"/>
  <c r="C210" i="1"/>
  <c r="B26" i="7" l="1"/>
  <c r="E25" i="7"/>
  <c r="H25" i="7" s="1"/>
  <c r="C25" i="7"/>
  <c r="G25" i="7" s="1"/>
  <c r="F25" i="7"/>
  <c r="X60" i="4"/>
  <c r="Y60" i="4" s="1"/>
  <c r="Z60" i="4" s="1"/>
  <c r="U60" i="4"/>
  <c r="Q35" i="4"/>
  <c r="P36" i="4"/>
  <c r="C33" i="4"/>
  <c r="B34" i="4"/>
  <c r="D34" i="4" s="1"/>
  <c r="C224" i="4"/>
  <c r="B225" i="4"/>
  <c r="S62" i="4"/>
  <c r="T61" i="4"/>
  <c r="W61" i="4"/>
  <c r="S55" i="1"/>
  <c r="U54" i="1"/>
  <c r="T54" i="1"/>
  <c r="V54" i="1" s="1"/>
  <c r="P26" i="1"/>
  <c r="Q26" i="1" s="1"/>
  <c r="B213" i="1"/>
  <c r="C212" i="1"/>
  <c r="W54" i="1" l="1"/>
  <c r="X54" i="1" s="1"/>
  <c r="B27" i="7"/>
  <c r="F26" i="7"/>
  <c r="E26" i="7"/>
  <c r="H26" i="7" s="1"/>
  <c r="C26" i="7"/>
  <c r="G26" i="7" s="1"/>
  <c r="X61" i="4"/>
  <c r="Y61" i="4" s="1"/>
  <c r="Z61" i="4" s="1"/>
  <c r="U61" i="4"/>
  <c r="Q36" i="4"/>
  <c r="P37" i="4"/>
  <c r="B35" i="4"/>
  <c r="D35" i="4" s="1"/>
  <c r="C34" i="4"/>
  <c r="C225" i="4"/>
  <c r="B226" i="4"/>
  <c r="T62" i="4"/>
  <c r="S63" i="4"/>
  <c r="W62" i="4"/>
  <c r="S56" i="1"/>
  <c r="U55" i="1"/>
  <c r="T55" i="1"/>
  <c r="V55" i="1" s="1"/>
  <c r="P27" i="1"/>
  <c r="Q27" i="1" s="1"/>
  <c r="B214" i="1"/>
  <c r="C213" i="1"/>
  <c r="B28" i="7" l="1"/>
  <c r="F27" i="7"/>
  <c r="E27" i="7"/>
  <c r="H27" i="7" s="1"/>
  <c r="C27" i="7"/>
  <c r="G27" i="7" s="1"/>
  <c r="X62" i="4"/>
  <c r="Y62" i="4" s="1"/>
  <c r="Z62" i="4" s="1"/>
  <c r="U62" i="4"/>
  <c r="T63" i="4"/>
  <c r="S64" i="4"/>
  <c r="W63" i="4"/>
  <c r="Q37" i="4"/>
  <c r="P38" i="4"/>
  <c r="C35" i="4"/>
  <c r="B36" i="4"/>
  <c r="D36" i="4" s="1"/>
  <c r="C226" i="4"/>
  <c r="B227" i="4"/>
  <c r="W55" i="1"/>
  <c r="X55" i="1" s="1"/>
  <c r="S57" i="1"/>
  <c r="U56" i="1"/>
  <c r="T56" i="1"/>
  <c r="V56" i="1" s="1"/>
  <c r="W56" i="1" s="1"/>
  <c r="X56" i="1" s="1"/>
  <c r="P28" i="1"/>
  <c r="Q28" i="1" s="1"/>
  <c r="B215" i="1"/>
  <c r="C214" i="1"/>
  <c r="B29" i="7" l="1"/>
  <c r="C28" i="7"/>
  <c r="G28" i="7" s="1"/>
  <c r="F28" i="7"/>
  <c r="E28" i="7"/>
  <c r="H28" i="7" s="1"/>
  <c r="X63" i="4"/>
  <c r="Y63" i="4" s="1"/>
  <c r="Z63" i="4" s="1"/>
  <c r="U63" i="4"/>
  <c r="S65" i="4"/>
  <c r="T64" i="4"/>
  <c r="W64" i="4"/>
  <c r="Q38" i="4"/>
  <c r="P39" i="4"/>
  <c r="C36" i="4"/>
  <c r="B37" i="4"/>
  <c r="D37" i="4" s="1"/>
  <c r="B228" i="4"/>
  <c r="C227" i="4"/>
  <c r="S58" i="1"/>
  <c r="U57" i="1"/>
  <c r="T57" i="1"/>
  <c r="V57" i="1" s="1"/>
  <c r="P29" i="1"/>
  <c r="Q29" i="1" s="1"/>
  <c r="B216" i="1"/>
  <c r="C215" i="1"/>
  <c r="W57" i="1" l="1"/>
  <c r="X57" i="1" s="1"/>
  <c r="B30" i="7"/>
  <c r="F29" i="7"/>
  <c r="E29" i="7"/>
  <c r="H29" i="7" s="1"/>
  <c r="C29" i="7"/>
  <c r="G29" i="7" s="1"/>
  <c r="X64" i="4"/>
  <c r="Y64" i="4" s="1"/>
  <c r="Z64" i="4" s="1"/>
  <c r="U64" i="4"/>
  <c r="T65" i="4"/>
  <c r="S66" i="4"/>
  <c r="W65" i="4"/>
  <c r="Q39" i="4"/>
  <c r="P40" i="4"/>
  <c r="C228" i="4"/>
  <c r="B229" i="4"/>
  <c r="C37" i="4"/>
  <c r="B38" i="4"/>
  <c r="S59" i="1"/>
  <c r="U58" i="1"/>
  <c r="T58" i="1"/>
  <c r="V58" i="1" s="1"/>
  <c r="W58" i="1" s="1"/>
  <c r="X58" i="1" s="1"/>
  <c r="P30" i="1"/>
  <c r="Q30" i="1" s="1"/>
  <c r="B217" i="1"/>
  <c r="C216" i="1"/>
  <c r="B31" i="7" l="1"/>
  <c r="F30" i="7"/>
  <c r="E30" i="7"/>
  <c r="H30" i="7" s="1"/>
  <c r="C30" i="7"/>
  <c r="G30" i="7" s="1"/>
  <c r="X65" i="4"/>
  <c r="Y65" i="4" s="1"/>
  <c r="Z65" i="4" s="1"/>
  <c r="U65" i="4"/>
  <c r="Q40" i="4"/>
  <c r="P41" i="4"/>
  <c r="T66" i="4"/>
  <c r="S67" i="4"/>
  <c r="W66" i="4"/>
  <c r="C38" i="4"/>
  <c r="B39" i="4"/>
  <c r="C229" i="4"/>
  <c r="B230" i="4"/>
  <c r="S60" i="1"/>
  <c r="U59" i="1"/>
  <c r="T59" i="1"/>
  <c r="V59" i="1" s="1"/>
  <c r="P31" i="1"/>
  <c r="Q31" i="1" s="1"/>
  <c r="B218" i="1"/>
  <c r="C217" i="1"/>
  <c r="B32" i="7" l="1"/>
  <c r="F31" i="7"/>
  <c r="E31" i="7"/>
  <c r="H31" i="7" s="1"/>
  <c r="C31" i="7"/>
  <c r="G31" i="7" s="1"/>
  <c r="X66" i="4"/>
  <c r="Y66" i="4" s="1"/>
  <c r="Z66" i="4" s="1"/>
  <c r="U66" i="4"/>
  <c r="C230" i="4"/>
  <c r="B231" i="4"/>
  <c r="T67" i="4"/>
  <c r="S68" i="4"/>
  <c r="W67" i="4"/>
  <c r="Q41" i="4"/>
  <c r="P42" i="4"/>
  <c r="C39" i="4"/>
  <c r="B40" i="4"/>
  <c r="W59" i="1"/>
  <c r="X59" i="1" s="1"/>
  <c r="S61" i="1"/>
  <c r="U60" i="1"/>
  <c r="T60" i="1"/>
  <c r="V60" i="1" s="1"/>
  <c r="W60" i="1" s="1"/>
  <c r="X60" i="1" s="1"/>
  <c r="P32" i="1"/>
  <c r="Q32" i="1" s="1"/>
  <c r="B219" i="1"/>
  <c r="C218" i="1"/>
  <c r="B33" i="7" l="1"/>
  <c r="F32" i="7"/>
  <c r="E32" i="7"/>
  <c r="H32" i="7" s="1"/>
  <c r="C32" i="7"/>
  <c r="G32" i="7" s="1"/>
  <c r="X67" i="4"/>
  <c r="Y67" i="4" s="1"/>
  <c r="Z67" i="4" s="1"/>
  <c r="U67" i="4"/>
  <c r="C40" i="4"/>
  <c r="B41" i="4"/>
  <c r="W68" i="4"/>
  <c r="S69" i="4"/>
  <c r="T68" i="4"/>
  <c r="Q42" i="4"/>
  <c r="P43" i="4"/>
  <c r="C231" i="4"/>
  <c r="B232" i="4"/>
  <c r="S62" i="1"/>
  <c r="U61" i="1"/>
  <c r="T61" i="1"/>
  <c r="V61" i="1" s="1"/>
  <c r="W61" i="1" s="1"/>
  <c r="X61" i="1" s="1"/>
  <c r="P33" i="1"/>
  <c r="Q33" i="1" s="1"/>
  <c r="B220" i="1"/>
  <c r="C219" i="1"/>
  <c r="B34" i="7" l="1"/>
  <c r="E33" i="7"/>
  <c r="H33" i="7" s="1"/>
  <c r="C33" i="7"/>
  <c r="G33" i="7" s="1"/>
  <c r="F33" i="7"/>
  <c r="X68" i="4"/>
  <c r="Y68" i="4" s="1"/>
  <c r="Z68" i="4" s="1"/>
  <c r="U68" i="4"/>
  <c r="C232" i="4"/>
  <c r="B233" i="4"/>
  <c r="Q43" i="4"/>
  <c r="P44" i="4"/>
  <c r="C41" i="4"/>
  <c r="B42" i="4"/>
  <c r="T69" i="4"/>
  <c r="S70" i="4"/>
  <c r="W69" i="4"/>
  <c r="S63" i="1"/>
  <c r="U62" i="1"/>
  <c r="T62" i="1"/>
  <c r="V62" i="1" s="1"/>
  <c r="W62" i="1" s="1"/>
  <c r="X62" i="1" s="1"/>
  <c r="P34" i="1"/>
  <c r="Q34" i="1" s="1"/>
  <c r="B221" i="1"/>
  <c r="C220" i="1"/>
  <c r="B35" i="7" l="1"/>
  <c r="F34" i="7"/>
  <c r="E34" i="7"/>
  <c r="H34" i="7" s="1"/>
  <c r="C34" i="7"/>
  <c r="G34" i="7" s="1"/>
  <c r="X69" i="4"/>
  <c r="Y69" i="4" s="1"/>
  <c r="Z69" i="4" s="1"/>
  <c r="U69" i="4"/>
  <c r="Q44" i="4"/>
  <c r="P45" i="4"/>
  <c r="S71" i="4"/>
  <c r="T70" i="4"/>
  <c r="W70" i="4"/>
  <c r="C233" i="4"/>
  <c r="B234" i="4"/>
  <c r="C42" i="4"/>
  <c r="B43" i="4"/>
  <c r="S64" i="1"/>
  <c r="U63" i="1"/>
  <c r="T63" i="1"/>
  <c r="V63" i="1" s="1"/>
  <c r="W63" i="1" s="1"/>
  <c r="X63" i="1" s="1"/>
  <c r="P35" i="1"/>
  <c r="Q35" i="1" s="1"/>
  <c r="B222" i="1"/>
  <c r="C221" i="1"/>
  <c r="B36" i="7" l="1"/>
  <c r="F35" i="7"/>
  <c r="E35" i="7"/>
  <c r="H35" i="7" s="1"/>
  <c r="C35" i="7"/>
  <c r="G35" i="7" s="1"/>
  <c r="X70" i="4"/>
  <c r="Y70" i="4" s="1"/>
  <c r="Z70" i="4" s="1"/>
  <c r="U70" i="4"/>
  <c r="C43" i="4"/>
  <c r="B44" i="4"/>
  <c r="Q45" i="4"/>
  <c r="P46" i="4"/>
  <c r="T71" i="4"/>
  <c r="W71" i="4"/>
  <c r="S72" i="4"/>
  <c r="C234" i="4"/>
  <c r="B235" i="4"/>
  <c r="S65" i="1"/>
  <c r="U64" i="1"/>
  <c r="T64" i="1"/>
  <c r="V64" i="1" s="1"/>
  <c r="W64" i="1" s="1"/>
  <c r="X64" i="1" s="1"/>
  <c r="P36" i="1"/>
  <c r="Q36" i="1" s="1"/>
  <c r="B223" i="1"/>
  <c r="C222" i="1"/>
  <c r="B37" i="7" l="1"/>
  <c r="C36" i="7"/>
  <c r="G36" i="7" s="1"/>
  <c r="F36" i="7"/>
  <c r="E36" i="7"/>
  <c r="H36" i="7" s="1"/>
  <c r="X71" i="4"/>
  <c r="Y71" i="4" s="1"/>
  <c r="Z71" i="4" s="1"/>
  <c r="U71" i="4"/>
  <c r="C235" i="4"/>
  <c r="B236" i="4"/>
  <c r="C44" i="4"/>
  <c r="B45" i="4"/>
  <c r="Q46" i="4"/>
  <c r="P47" i="4"/>
  <c r="T72" i="4"/>
  <c r="W72" i="4"/>
  <c r="S73" i="4"/>
  <c r="S66" i="1"/>
  <c r="U65" i="1"/>
  <c r="T65" i="1"/>
  <c r="V65" i="1" s="1"/>
  <c r="W65" i="1" s="1"/>
  <c r="X65" i="1" s="1"/>
  <c r="P37" i="1"/>
  <c r="Q37" i="1" s="1"/>
  <c r="B224" i="1"/>
  <c r="C223" i="1"/>
  <c r="B38" i="7" l="1"/>
  <c r="F37" i="7"/>
  <c r="E37" i="7"/>
  <c r="H37" i="7" s="1"/>
  <c r="C37" i="7"/>
  <c r="G37" i="7" s="1"/>
  <c r="X72" i="4"/>
  <c r="Y72" i="4" s="1"/>
  <c r="Z72" i="4" s="1"/>
  <c r="U72" i="4"/>
  <c r="C45" i="4"/>
  <c r="B46" i="4"/>
  <c r="T73" i="4"/>
  <c r="W73" i="4"/>
  <c r="S74" i="4"/>
  <c r="Q47" i="4"/>
  <c r="P48" i="4"/>
  <c r="C236" i="4"/>
  <c r="B237" i="4"/>
  <c r="S67" i="1"/>
  <c r="U66" i="1"/>
  <c r="T66" i="1"/>
  <c r="V66" i="1" s="1"/>
  <c r="W66" i="1" s="1"/>
  <c r="X66" i="1" s="1"/>
  <c r="P38" i="1"/>
  <c r="Q38" i="1" s="1"/>
  <c r="B225" i="1"/>
  <c r="C224" i="1"/>
  <c r="F38" i="7" l="1"/>
  <c r="E38" i="7"/>
  <c r="H38" i="7" s="1"/>
  <c r="C38" i="7"/>
  <c r="G38" i="7" s="1"/>
  <c r="X73" i="4"/>
  <c r="Y73" i="4" s="1"/>
  <c r="Z73" i="4" s="1"/>
  <c r="U73" i="4"/>
  <c r="T74" i="4"/>
  <c r="W74" i="4"/>
  <c r="S75" i="4"/>
  <c r="C237" i="4"/>
  <c r="B238" i="4"/>
  <c r="C46" i="4"/>
  <c r="B47" i="4"/>
  <c r="Q48" i="4"/>
  <c r="P49" i="4"/>
  <c r="S68" i="1"/>
  <c r="U67" i="1"/>
  <c r="T67" i="1"/>
  <c r="V67" i="1" s="1"/>
  <c r="P39" i="1"/>
  <c r="Q39" i="1" s="1"/>
  <c r="B226" i="1"/>
  <c r="C225" i="1"/>
  <c r="W67" i="1" l="1"/>
  <c r="X67" i="1" s="1"/>
  <c r="X74" i="4"/>
  <c r="Y74" i="4" s="1"/>
  <c r="Z74" i="4" s="1"/>
  <c r="U74" i="4"/>
  <c r="T75" i="4"/>
  <c r="W75" i="4"/>
  <c r="S76" i="4"/>
  <c r="Q49" i="4"/>
  <c r="P50" i="4"/>
  <c r="C238" i="4"/>
  <c r="B239" i="4"/>
  <c r="B48" i="4"/>
  <c r="C47" i="4"/>
  <c r="S69" i="1"/>
  <c r="U68" i="1"/>
  <c r="T68" i="1"/>
  <c r="V68" i="1" s="1"/>
  <c r="W68" i="1" s="1"/>
  <c r="X68" i="1" s="1"/>
  <c r="P40" i="1"/>
  <c r="Q40" i="1" s="1"/>
  <c r="B227" i="1"/>
  <c r="C226" i="1"/>
  <c r="X75" i="4" l="1"/>
  <c r="Y75" i="4" s="1"/>
  <c r="Z75" i="4" s="1"/>
  <c r="U75" i="4"/>
  <c r="T76" i="4"/>
  <c r="W76" i="4"/>
  <c r="S77" i="4"/>
  <c r="C239" i="4"/>
  <c r="B240" i="4"/>
  <c r="Q50" i="4"/>
  <c r="P51" i="4"/>
  <c r="C48" i="4"/>
  <c r="B49" i="4"/>
  <c r="S70" i="1"/>
  <c r="U69" i="1"/>
  <c r="T69" i="1"/>
  <c r="V69" i="1" s="1"/>
  <c r="W69" i="1" s="1"/>
  <c r="X69" i="1" s="1"/>
  <c r="P41" i="1"/>
  <c r="Q41" i="1" s="1"/>
  <c r="B228" i="1"/>
  <c r="C227" i="1"/>
  <c r="X76" i="4" l="1"/>
  <c r="Y76" i="4" s="1"/>
  <c r="Z76" i="4" s="1"/>
  <c r="U76" i="4"/>
  <c r="C49" i="4"/>
  <c r="B50" i="4"/>
  <c r="T77" i="4"/>
  <c r="W77" i="4"/>
  <c r="S78" i="4"/>
  <c r="C240" i="4"/>
  <c r="B241" i="4"/>
  <c r="Q51" i="4"/>
  <c r="P52" i="4"/>
  <c r="S71" i="1"/>
  <c r="U70" i="1"/>
  <c r="T70" i="1"/>
  <c r="V70" i="1" s="1"/>
  <c r="W70" i="1" s="1"/>
  <c r="X70" i="1" s="1"/>
  <c r="P42" i="1"/>
  <c r="Q42" i="1" s="1"/>
  <c r="B229" i="1"/>
  <c r="C228" i="1"/>
  <c r="X77" i="4" l="1"/>
  <c r="Y77" i="4" s="1"/>
  <c r="Z77" i="4" s="1"/>
  <c r="U77" i="4"/>
  <c r="Q52" i="4"/>
  <c r="P53" i="4"/>
  <c r="T78" i="4"/>
  <c r="W78" i="4"/>
  <c r="S79" i="4"/>
  <c r="C50" i="4"/>
  <c r="B51" i="4"/>
  <c r="C241" i="4"/>
  <c r="B242" i="4"/>
  <c r="S72" i="1"/>
  <c r="U71" i="1"/>
  <c r="T71" i="1"/>
  <c r="V71" i="1" s="1"/>
  <c r="W71" i="1" s="1"/>
  <c r="X71" i="1" s="1"/>
  <c r="P43" i="1"/>
  <c r="Q43" i="1" s="1"/>
  <c r="B230" i="1"/>
  <c r="C229" i="1"/>
  <c r="X78" i="4" l="1"/>
  <c r="Y78" i="4" s="1"/>
  <c r="Z78" i="4" s="1"/>
  <c r="U78" i="4"/>
  <c r="C242" i="4"/>
  <c r="B243" i="4"/>
  <c r="T79" i="4"/>
  <c r="W79" i="4"/>
  <c r="S80" i="4"/>
  <c r="Q53" i="4"/>
  <c r="P54" i="4"/>
  <c r="B52" i="4"/>
  <c r="C51" i="4"/>
  <c r="S73" i="1"/>
  <c r="U72" i="1"/>
  <c r="T72" i="1"/>
  <c r="V72" i="1" s="1"/>
  <c r="W72" i="1" s="1"/>
  <c r="X72" i="1" s="1"/>
  <c r="P44" i="1"/>
  <c r="Q44" i="1" s="1"/>
  <c r="B231" i="1"/>
  <c r="C230" i="1"/>
  <c r="X79" i="4" l="1"/>
  <c r="Y79" i="4" s="1"/>
  <c r="Z79" i="4" s="1"/>
  <c r="U79" i="4"/>
  <c r="B244" i="4"/>
  <c r="C243" i="4"/>
  <c r="T80" i="4"/>
  <c r="W80" i="4"/>
  <c r="S81" i="4"/>
  <c r="Q54" i="4"/>
  <c r="P55" i="4"/>
  <c r="C52" i="4"/>
  <c r="B53" i="4"/>
  <c r="S74" i="1"/>
  <c r="U73" i="1"/>
  <c r="T73" i="1"/>
  <c r="V73" i="1" s="1"/>
  <c r="W73" i="1" s="1"/>
  <c r="X73" i="1" s="1"/>
  <c r="P45" i="1"/>
  <c r="Q45" i="1" s="1"/>
  <c r="B232" i="1"/>
  <c r="C231" i="1"/>
  <c r="X80" i="4" l="1"/>
  <c r="Y80" i="4" s="1"/>
  <c r="Z80" i="4" s="1"/>
  <c r="U80" i="4"/>
  <c r="C53" i="4"/>
  <c r="B54" i="4"/>
  <c r="T81" i="4"/>
  <c r="W81" i="4"/>
  <c r="S82" i="4"/>
  <c r="C244" i="4"/>
  <c r="B245" i="4"/>
  <c r="Q55" i="4"/>
  <c r="P56" i="4"/>
  <c r="Q56" i="4" s="1"/>
  <c r="S75" i="1"/>
  <c r="U74" i="1"/>
  <c r="T74" i="1"/>
  <c r="V74" i="1" s="1"/>
  <c r="W74" i="1" s="1"/>
  <c r="X74" i="1" s="1"/>
  <c r="P46" i="1"/>
  <c r="Q46" i="1" s="1"/>
  <c r="B233" i="1"/>
  <c r="C232" i="1"/>
  <c r="X81" i="4" l="1"/>
  <c r="Y81" i="4" s="1"/>
  <c r="Z81" i="4" s="1"/>
  <c r="U81" i="4"/>
  <c r="T82" i="4"/>
  <c r="W82" i="4"/>
  <c r="C245" i="4"/>
  <c r="B246" i="4"/>
  <c r="C54" i="4"/>
  <c r="B55" i="4"/>
  <c r="S76" i="1"/>
  <c r="U75" i="1"/>
  <c r="T75" i="1"/>
  <c r="V75" i="1" s="1"/>
  <c r="W75" i="1" s="1"/>
  <c r="X75" i="1" s="1"/>
  <c r="P47" i="1"/>
  <c r="Q47" i="1" s="1"/>
  <c r="B234" i="1"/>
  <c r="C233" i="1"/>
  <c r="X82" i="4" l="1"/>
  <c r="Y82" i="4" s="1"/>
  <c r="Z82" i="4" s="1"/>
  <c r="U82" i="4"/>
  <c r="T84" i="4"/>
  <c r="W84" i="4"/>
  <c r="C246" i="4"/>
  <c r="B247" i="4"/>
  <c r="B56" i="4"/>
  <c r="C55" i="4"/>
  <c r="S77" i="1"/>
  <c r="U76" i="1"/>
  <c r="T76" i="1"/>
  <c r="V76" i="1" s="1"/>
  <c r="W76" i="1" s="1"/>
  <c r="X76" i="1" s="1"/>
  <c r="P48" i="1"/>
  <c r="Q48" i="1" s="1"/>
  <c r="B235" i="1"/>
  <c r="C234" i="1"/>
  <c r="X84" i="4" l="1"/>
  <c r="Y84" i="4" s="1"/>
  <c r="Z84" i="4" s="1"/>
  <c r="U84" i="4"/>
  <c r="T85" i="4"/>
  <c r="W85" i="4"/>
  <c r="C247" i="4"/>
  <c r="B248" i="4"/>
  <c r="C56" i="4"/>
  <c r="B57" i="4"/>
  <c r="S78" i="1"/>
  <c r="U77" i="1"/>
  <c r="T77" i="1"/>
  <c r="V77" i="1" s="1"/>
  <c r="W77" i="1" s="1"/>
  <c r="X77" i="1" s="1"/>
  <c r="P49" i="1"/>
  <c r="Q49" i="1" s="1"/>
  <c r="B236" i="1"/>
  <c r="C235" i="1"/>
  <c r="X85" i="4" l="1"/>
  <c r="Y85" i="4" s="1"/>
  <c r="Z85" i="4" s="1"/>
  <c r="U85" i="4"/>
  <c r="C248" i="4"/>
  <c r="B249" i="4"/>
  <c r="T89" i="4"/>
  <c r="B58" i="4"/>
  <c r="C57" i="4"/>
  <c r="S79" i="1"/>
  <c r="U78" i="1"/>
  <c r="T78" i="1"/>
  <c r="V78" i="1" s="1"/>
  <c r="W78" i="1" s="1"/>
  <c r="X78" i="1" s="1"/>
  <c r="P50" i="1"/>
  <c r="Q50" i="1" s="1"/>
  <c r="B237" i="1"/>
  <c r="C236" i="1"/>
  <c r="C249" i="4" l="1"/>
  <c r="B250" i="4"/>
  <c r="B59" i="4"/>
  <c r="C58" i="4"/>
  <c r="S80" i="1"/>
  <c r="U79" i="1"/>
  <c r="T79" i="1"/>
  <c r="V79" i="1" s="1"/>
  <c r="W79" i="1" s="1"/>
  <c r="X79" i="1" s="1"/>
  <c r="P51" i="1"/>
  <c r="Q51" i="1" s="1"/>
  <c r="B238" i="1"/>
  <c r="C237" i="1"/>
  <c r="C250" i="4" l="1"/>
  <c r="B251" i="4"/>
  <c r="B60" i="4"/>
  <c r="C59" i="4"/>
  <c r="S81" i="1"/>
  <c r="U80" i="1"/>
  <c r="T80" i="1"/>
  <c r="V80" i="1" s="1"/>
  <c r="W80" i="1" s="1"/>
  <c r="X80" i="1" s="1"/>
  <c r="P52" i="1"/>
  <c r="Q52" i="1" s="1"/>
  <c r="B239" i="1"/>
  <c r="C238" i="1"/>
  <c r="B61" i="4" l="1"/>
  <c r="C60" i="4"/>
  <c r="C251" i="4"/>
  <c r="B252" i="4"/>
  <c r="S82" i="1"/>
  <c r="U81" i="1"/>
  <c r="T81" i="1"/>
  <c r="V81" i="1" s="1"/>
  <c r="W81" i="1" s="1"/>
  <c r="X81" i="1" s="1"/>
  <c r="P53" i="1"/>
  <c r="Q53" i="1" s="1"/>
  <c r="B240" i="1"/>
  <c r="C239" i="1"/>
  <c r="B62" i="4" l="1"/>
  <c r="C61" i="4"/>
  <c r="C252" i="4"/>
  <c r="B253" i="4"/>
  <c r="S84" i="1"/>
  <c r="U82" i="1"/>
  <c r="T82" i="1"/>
  <c r="V82" i="1" s="1"/>
  <c r="W82" i="1" s="1"/>
  <c r="X82" i="1" s="1"/>
  <c r="P54" i="1"/>
  <c r="Q54" i="1" s="1"/>
  <c r="B241" i="1"/>
  <c r="C240" i="1"/>
  <c r="B63" i="4" l="1"/>
  <c r="C62" i="4"/>
  <c r="C253" i="4"/>
  <c r="B254" i="4"/>
  <c r="S85" i="1"/>
  <c r="U84" i="1"/>
  <c r="T84" i="1"/>
  <c r="V84" i="1" s="1"/>
  <c r="W84" i="1" s="1"/>
  <c r="X84" i="1" s="1"/>
  <c r="P55" i="1"/>
  <c r="Q55" i="1" s="1"/>
  <c r="B242" i="1"/>
  <c r="C241" i="1"/>
  <c r="B64" i="4" l="1"/>
  <c r="C63" i="4"/>
  <c r="C254" i="4"/>
  <c r="B255" i="4"/>
  <c r="U85" i="1"/>
  <c r="T89" i="1" s="1"/>
  <c r="T85" i="1"/>
  <c r="V85" i="1" s="1"/>
  <c r="W85" i="1" s="1"/>
  <c r="X85" i="1" s="1"/>
  <c r="P56" i="1"/>
  <c r="Q56" i="1" s="1"/>
  <c r="B243" i="1"/>
  <c r="C242" i="1"/>
  <c r="B65" i="4" l="1"/>
  <c r="C64" i="4"/>
  <c r="C255" i="4"/>
  <c r="B256" i="4"/>
  <c r="B244" i="1"/>
  <c r="C243" i="1"/>
  <c r="B66" i="4" l="1"/>
  <c r="C65" i="4"/>
  <c r="C256" i="4"/>
  <c r="B257" i="4"/>
  <c r="B245" i="1"/>
  <c r="C244" i="1"/>
  <c r="B67" i="4" l="1"/>
  <c r="C66" i="4"/>
  <c r="C257" i="4"/>
  <c r="B258" i="4"/>
  <c r="B246" i="1"/>
  <c r="C245" i="1"/>
  <c r="B68" i="4" l="1"/>
  <c r="C67" i="4"/>
  <c r="C258" i="4"/>
  <c r="B259" i="4"/>
  <c r="B247" i="1"/>
  <c r="C246" i="1"/>
  <c r="C68" i="4" l="1"/>
  <c r="B69" i="4"/>
  <c r="B260" i="4"/>
  <c r="C259" i="4"/>
  <c r="B248" i="1"/>
  <c r="C247" i="1"/>
  <c r="B70" i="4" l="1"/>
  <c r="C69" i="4"/>
  <c r="C260" i="4"/>
  <c r="B261" i="4"/>
  <c r="B249" i="1"/>
  <c r="C248" i="1"/>
  <c r="C70" i="4" l="1"/>
  <c r="B71" i="4"/>
  <c r="C261" i="4"/>
  <c r="B262" i="4"/>
  <c r="B250" i="1"/>
  <c r="C249" i="1"/>
  <c r="C71" i="4" l="1"/>
  <c r="B72" i="4"/>
  <c r="C262" i="4"/>
  <c r="B263" i="4"/>
  <c r="B251" i="1"/>
  <c r="C250" i="1"/>
  <c r="C72" i="4" l="1"/>
  <c r="B73" i="4"/>
  <c r="C263" i="4"/>
  <c r="B264" i="4"/>
  <c r="B252" i="1"/>
  <c r="C251" i="1"/>
  <c r="C73" i="4" l="1"/>
  <c r="B74" i="4"/>
  <c r="C264" i="4"/>
  <c r="B265" i="4"/>
  <c r="B253" i="1"/>
  <c r="C252" i="1"/>
  <c r="C74" i="4" l="1"/>
  <c r="B75" i="4"/>
  <c r="C265" i="4"/>
  <c r="B266" i="4"/>
  <c r="B254" i="1"/>
  <c r="C253" i="1"/>
  <c r="C75" i="4" l="1"/>
  <c r="B76" i="4"/>
  <c r="C266" i="4"/>
  <c r="B267" i="4"/>
  <c r="B255" i="1"/>
  <c r="C254" i="1"/>
  <c r="B77" i="4" l="1"/>
  <c r="C76" i="4"/>
  <c r="C267" i="4"/>
  <c r="B268" i="4"/>
  <c r="B256" i="1"/>
  <c r="C255" i="1"/>
  <c r="C77" i="4" l="1"/>
  <c r="B78" i="4"/>
  <c r="C268" i="4"/>
  <c r="B269" i="4"/>
  <c r="B257" i="1"/>
  <c r="C256" i="1"/>
  <c r="C78" i="4" l="1"/>
  <c r="B79" i="4"/>
  <c r="C269" i="4"/>
  <c r="B270" i="4"/>
  <c r="B258" i="1"/>
  <c r="C257" i="1"/>
  <c r="B80" i="4" l="1"/>
  <c r="C79" i="4"/>
  <c r="C270" i="4"/>
  <c r="B271" i="4"/>
  <c r="B259" i="1"/>
  <c r="C258" i="1"/>
  <c r="C80" i="4" l="1"/>
  <c r="B81" i="4"/>
  <c r="C271" i="4"/>
  <c r="B272" i="4"/>
  <c r="B260" i="1"/>
  <c r="C259" i="1"/>
  <c r="C81" i="4" l="1"/>
  <c r="B82" i="4"/>
  <c r="C272" i="4"/>
  <c r="B273" i="4"/>
  <c r="B261" i="1"/>
  <c r="C260" i="1"/>
  <c r="B84" i="4" l="1"/>
  <c r="C82" i="4"/>
  <c r="C273" i="4"/>
  <c r="B274" i="4"/>
  <c r="B262" i="1"/>
  <c r="C261" i="1"/>
  <c r="B85" i="4" l="1"/>
  <c r="C84" i="4"/>
  <c r="C274" i="4"/>
  <c r="B275" i="4"/>
  <c r="B263" i="1"/>
  <c r="C262" i="1"/>
  <c r="B86" i="4" l="1"/>
  <c r="C85" i="4"/>
  <c r="B276" i="4"/>
  <c r="C275" i="4"/>
  <c r="B264" i="1"/>
  <c r="C263" i="1"/>
  <c r="C276" i="4" l="1"/>
  <c r="B277" i="4"/>
  <c r="C86" i="4"/>
  <c r="B87" i="4"/>
  <c r="B265" i="1"/>
  <c r="C264" i="1"/>
  <c r="C277" i="4" l="1"/>
  <c r="B278" i="4"/>
  <c r="C87" i="4"/>
  <c r="B88" i="4"/>
  <c r="B266" i="1"/>
  <c r="C265" i="1"/>
  <c r="C278" i="4" l="1"/>
  <c r="B279" i="4"/>
  <c r="B89" i="4"/>
  <c r="C88" i="4"/>
  <c r="B267" i="1"/>
  <c r="C266" i="1"/>
  <c r="C279" i="4" l="1"/>
  <c r="B280" i="4"/>
  <c r="C89" i="4"/>
  <c r="B90" i="4"/>
  <c r="B268" i="1"/>
  <c r="C267" i="1"/>
  <c r="C280" i="4" l="1"/>
  <c r="B281" i="4"/>
  <c r="C90" i="4"/>
  <c r="B91" i="4"/>
  <c r="B269" i="1"/>
  <c r="C268" i="1"/>
  <c r="C281" i="4" l="1"/>
  <c r="B282" i="4"/>
  <c r="B92" i="4"/>
  <c r="C91" i="4"/>
  <c r="B270" i="1"/>
  <c r="C269" i="1"/>
  <c r="C282" i="4" l="1"/>
  <c r="B283" i="4"/>
  <c r="C92" i="4"/>
  <c r="B93" i="4"/>
  <c r="B271" i="1"/>
  <c r="C270" i="1"/>
  <c r="C283" i="4" l="1"/>
  <c r="B284" i="4"/>
  <c r="C93" i="4"/>
  <c r="B94" i="4"/>
  <c r="B272" i="1"/>
  <c r="C271" i="1"/>
  <c r="C284" i="4" l="1"/>
  <c r="B285" i="4"/>
  <c r="C94" i="4"/>
  <c r="B95" i="4"/>
  <c r="B273" i="1"/>
  <c r="C272" i="1"/>
  <c r="C285" i="4" l="1"/>
  <c r="B286" i="4"/>
  <c r="C95" i="4"/>
  <c r="B96" i="4"/>
  <c r="B274" i="1"/>
  <c r="C273" i="1"/>
  <c r="C96" i="4" l="1"/>
  <c r="B97" i="4"/>
  <c r="C286" i="4"/>
  <c r="B287" i="4"/>
  <c r="B275" i="1"/>
  <c r="C274" i="1"/>
  <c r="C287" i="4" l="1"/>
  <c r="B288" i="4"/>
  <c r="C97" i="4"/>
  <c r="B98" i="4"/>
  <c r="B276" i="1"/>
  <c r="C275" i="1"/>
  <c r="C288" i="4" l="1"/>
  <c r="B289" i="4"/>
  <c r="C98" i="4"/>
  <c r="B99" i="4"/>
  <c r="B277" i="1"/>
  <c r="C276" i="1"/>
  <c r="C289" i="4" l="1"/>
  <c r="B290" i="4"/>
  <c r="C99" i="4"/>
  <c r="B100" i="4"/>
  <c r="B278" i="1"/>
  <c r="C277" i="1"/>
  <c r="C290" i="4" l="1"/>
  <c r="B291" i="4"/>
  <c r="C100" i="4"/>
  <c r="B101" i="4"/>
  <c r="B279" i="1"/>
  <c r="C278" i="1"/>
  <c r="C291" i="4" l="1"/>
  <c r="B292" i="4"/>
  <c r="C101" i="4"/>
  <c r="B102" i="4"/>
  <c r="B280" i="1"/>
  <c r="C279" i="1"/>
  <c r="C292" i="4" l="1"/>
  <c r="B293" i="4"/>
  <c r="C102" i="4"/>
  <c r="B103" i="4"/>
  <c r="B281" i="1"/>
  <c r="C280" i="1"/>
  <c r="C293" i="4" l="1"/>
  <c r="B294" i="4"/>
  <c r="C103" i="4"/>
  <c r="B104" i="4"/>
  <c r="B282" i="1"/>
  <c r="C281" i="1"/>
  <c r="C294" i="4" l="1"/>
  <c r="B295" i="4"/>
  <c r="C104" i="4"/>
  <c r="B105" i="4"/>
  <c r="B283" i="1"/>
  <c r="C282" i="1"/>
  <c r="C295" i="4" l="1"/>
  <c r="B296" i="4"/>
  <c r="C105" i="4"/>
  <c r="B106" i="4"/>
  <c r="B284" i="1"/>
  <c r="C283" i="1"/>
  <c r="C296" i="4" l="1"/>
  <c r="B297" i="4"/>
  <c r="C106" i="4"/>
  <c r="B107" i="4"/>
  <c r="B285" i="1"/>
  <c r="C284" i="1"/>
  <c r="C297" i="4" l="1"/>
  <c r="B298" i="4"/>
  <c r="C107" i="4"/>
  <c r="B108" i="4"/>
  <c r="B286" i="1"/>
  <c r="C285" i="1"/>
  <c r="C298" i="4" l="1"/>
  <c r="B299" i="4"/>
  <c r="C108" i="4"/>
  <c r="B109" i="4"/>
  <c r="B287" i="1"/>
  <c r="C286" i="1"/>
  <c r="C299" i="4" l="1"/>
  <c r="B300" i="4"/>
  <c r="C109" i="4"/>
  <c r="B110" i="4"/>
  <c r="B288" i="1"/>
  <c r="C287" i="1"/>
  <c r="C300" i="4" l="1"/>
  <c r="B301" i="4"/>
  <c r="C110" i="4"/>
  <c r="B111" i="4"/>
  <c r="B289" i="1"/>
  <c r="C288" i="1"/>
  <c r="C301" i="4" l="1"/>
  <c r="B302" i="4"/>
  <c r="C111" i="4"/>
  <c r="B112" i="4"/>
  <c r="B290" i="1"/>
  <c r="C289" i="1"/>
  <c r="C302" i="4" l="1"/>
  <c r="B303" i="4"/>
  <c r="C112" i="4"/>
  <c r="B113" i="4"/>
  <c r="B291" i="1"/>
  <c r="C290" i="1"/>
  <c r="C303" i="4" l="1"/>
  <c r="B304" i="4"/>
  <c r="C113" i="4"/>
  <c r="B114" i="4"/>
  <c r="B292" i="1"/>
  <c r="C291" i="1"/>
  <c r="C304" i="4" l="1"/>
  <c r="B305" i="4"/>
  <c r="C114" i="4"/>
  <c r="B115" i="4"/>
  <c r="B293" i="1"/>
  <c r="C292" i="1"/>
  <c r="C305" i="4" l="1"/>
  <c r="B306" i="4"/>
  <c r="C115" i="4"/>
  <c r="B116" i="4"/>
  <c r="B294" i="1"/>
  <c r="C293" i="1"/>
  <c r="C306" i="4" l="1"/>
  <c r="B307" i="4"/>
  <c r="C116" i="4"/>
  <c r="B117" i="4"/>
  <c r="B295" i="1"/>
  <c r="C294" i="1"/>
  <c r="C307" i="4" l="1"/>
  <c r="B308" i="4"/>
  <c r="C117" i="4"/>
  <c r="B118" i="4"/>
  <c r="B296" i="1"/>
  <c r="C295" i="1"/>
  <c r="C308" i="4" l="1"/>
  <c r="B309" i="4"/>
  <c r="C118" i="4"/>
  <c r="B119" i="4"/>
  <c r="B297" i="1"/>
  <c r="C296" i="1"/>
  <c r="C309" i="4" l="1"/>
  <c r="B310" i="4"/>
  <c r="C119" i="4"/>
  <c r="B120" i="4"/>
  <c r="B298" i="1"/>
  <c r="C297" i="1"/>
  <c r="C310" i="4" l="1"/>
  <c r="B311" i="4"/>
  <c r="C120" i="4"/>
  <c r="B121" i="4"/>
  <c r="B299" i="1"/>
  <c r="C298" i="1"/>
  <c r="C311" i="4" l="1"/>
  <c r="B312" i="4"/>
  <c r="C121" i="4"/>
  <c r="B122" i="4"/>
  <c r="B300" i="1"/>
  <c r="C299" i="1"/>
  <c r="C312" i="4" l="1"/>
  <c r="B313" i="4"/>
  <c r="C122" i="4"/>
  <c r="B123" i="4"/>
  <c r="B301" i="1"/>
  <c r="C300" i="1"/>
  <c r="C313" i="4" l="1"/>
  <c r="B314" i="4"/>
  <c r="B124" i="4"/>
  <c r="C123" i="4"/>
  <c r="B302" i="1"/>
  <c r="C301" i="1"/>
  <c r="C124" i="4" l="1"/>
  <c r="B125" i="4"/>
  <c r="C314" i="4"/>
  <c r="B315" i="4"/>
  <c r="B303" i="1"/>
  <c r="C302" i="1"/>
  <c r="C125" i="4" l="1"/>
  <c r="B126" i="4"/>
  <c r="C315" i="4"/>
  <c r="B316" i="4"/>
  <c r="B304" i="1"/>
  <c r="C303" i="1"/>
  <c r="C126" i="4" l="1"/>
  <c r="B127" i="4"/>
  <c r="C316" i="4"/>
  <c r="B317" i="4"/>
  <c r="B305" i="1"/>
  <c r="C304" i="1"/>
  <c r="C127" i="4" l="1"/>
  <c r="B128" i="4"/>
  <c r="C317" i="4"/>
  <c r="B318" i="4"/>
  <c r="B306" i="1"/>
  <c r="C305" i="1"/>
  <c r="C128" i="4" l="1"/>
  <c r="B129" i="4"/>
  <c r="C318" i="4"/>
  <c r="B319" i="4"/>
  <c r="B307" i="1"/>
  <c r="C306" i="1"/>
  <c r="C129" i="4" l="1"/>
  <c r="B130" i="4"/>
  <c r="C319" i="4"/>
  <c r="B320" i="4"/>
  <c r="B308" i="1"/>
  <c r="C307" i="1"/>
  <c r="C130" i="4" l="1"/>
  <c r="B131" i="4"/>
  <c r="C320" i="4"/>
  <c r="B321" i="4"/>
  <c r="B309" i="1"/>
  <c r="C308" i="1"/>
  <c r="C131" i="4" l="1"/>
  <c r="B132" i="4"/>
  <c r="C321" i="4"/>
  <c r="B322" i="4"/>
  <c r="B310" i="1"/>
  <c r="C309" i="1"/>
  <c r="C132" i="4" l="1"/>
  <c r="B133" i="4"/>
  <c r="C322" i="4"/>
  <c r="B323" i="4"/>
  <c r="B311" i="1"/>
  <c r="C310" i="1"/>
  <c r="C133" i="4" l="1"/>
  <c r="B134" i="4"/>
  <c r="C323" i="4"/>
  <c r="B324" i="4"/>
  <c r="B312" i="1"/>
  <c r="C311" i="1"/>
  <c r="C134" i="4" l="1"/>
  <c r="B135" i="4"/>
  <c r="C324" i="4"/>
  <c r="B325" i="4"/>
  <c r="B313" i="1"/>
  <c r="C312" i="1"/>
  <c r="C135" i="4" l="1"/>
  <c r="B136" i="4"/>
  <c r="C325" i="4"/>
  <c r="B326" i="4"/>
  <c r="B314" i="1"/>
  <c r="C313" i="1"/>
  <c r="C136" i="4" l="1"/>
  <c r="B137" i="4"/>
  <c r="C326" i="4"/>
  <c r="B327" i="4"/>
  <c r="B315" i="1"/>
  <c r="C314" i="1"/>
  <c r="C137" i="4" l="1"/>
  <c r="B138" i="4"/>
  <c r="C327" i="4"/>
  <c r="B328" i="4"/>
  <c r="B316" i="1"/>
  <c r="C315" i="1"/>
  <c r="C138" i="4" l="1"/>
  <c r="B139" i="4"/>
  <c r="C328" i="4"/>
  <c r="B329" i="4"/>
  <c r="B317" i="1"/>
  <c r="C316" i="1"/>
  <c r="C139" i="4" l="1"/>
  <c r="B140" i="4"/>
  <c r="C329" i="4"/>
  <c r="B330" i="4"/>
  <c r="B318" i="1"/>
  <c r="C317" i="1"/>
  <c r="C140" i="4" l="1"/>
  <c r="B141" i="4"/>
  <c r="C330" i="4"/>
  <c r="B331" i="4"/>
  <c r="B319" i="1"/>
  <c r="C318" i="1"/>
  <c r="C141" i="4" l="1"/>
  <c r="B142" i="4"/>
  <c r="C331" i="4"/>
  <c r="B332" i="4"/>
  <c r="B320" i="1"/>
  <c r="C319" i="1"/>
  <c r="C142" i="4" l="1"/>
  <c r="B143" i="4"/>
  <c r="C332" i="4"/>
  <c r="B333" i="4"/>
  <c r="B321" i="1"/>
  <c r="C320" i="1"/>
  <c r="C143" i="4" l="1"/>
  <c r="B144" i="4"/>
  <c r="C333" i="4"/>
  <c r="B334" i="4"/>
  <c r="B322" i="1"/>
  <c r="C321" i="1"/>
  <c r="C144" i="4" l="1"/>
  <c r="B145" i="4"/>
  <c r="C334" i="4"/>
  <c r="B335" i="4"/>
  <c r="B323" i="1"/>
  <c r="C322" i="1"/>
  <c r="C145" i="4" l="1"/>
  <c r="B146" i="4"/>
  <c r="C335" i="4"/>
  <c r="B336" i="4"/>
  <c r="B324" i="1"/>
  <c r="C323" i="1"/>
  <c r="C146" i="4" l="1"/>
  <c r="B147" i="4"/>
  <c r="C336" i="4"/>
  <c r="B337" i="4"/>
  <c r="B325" i="1"/>
  <c r="C324" i="1"/>
  <c r="C147" i="4" l="1"/>
  <c r="B148" i="4"/>
  <c r="C337" i="4"/>
  <c r="B338" i="4"/>
  <c r="B326" i="1"/>
  <c r="C325" i="1"/>
  <c r="C148" i="4" l="1"/>
  <c r="B149" i="4"/>
  <c r="C338" i="4"/>
  <c r="B339" i="4"/>
  <c r="B327" i="1"/>
  <c r="C326" i="1"/>
  <c r="C149" i="4" l="1"/>
  <c r="B150" i="4"/>
  <c r="C339" i="4"/>
  <c r="B340" i="4"/>
  <c r="B328" i="1"/>
  <c r="C327" i="1"/>
  <c r="C150" i="4" l="1"/>
  <c r="B151" i="4"/>
  <c r="C340" i="4"/>
  <c r="B341" i="4"/>
  <c r="B329" i="1"/>
  <c r="C328" i="1"/>
  <c r="C151" i="4" l="1"/>
  <c r="B152" i="4"/>
  <c r="C341" i="4"/>
  <c r="B342" i="4"/>
  <c r="B330" i="1"/>
  <c r="C329" i="1"/>
  <c r="C152" i="4" l="1"/>
  <c r="B153" i="4"/>
  <c r="C342" i="4"/>
  <c r="B343" i="4"/>
  <c r="B331" i="1"/>
  <c r="C330" i="1"/>
  <c r="C153" i="4" l="1"/>
  <c r="B154" i="4"/>
  <c r="C343" i="4"/>
  <c r="B344" i="4"/>
  <c r="B332" i="1"/>
  <c r="C331" i="1"/>
  <c r="C154" i="4" l="1"/>
  <c r="B155" i="4"/>
  <c r="C344" i="4"/>
  <c r="B345" i="4"/>
  <c r="B333" i="1"/>
  <c r="C332" i="1"/>
  <c r="B156" i="4" l="1"/>
  <c r="C155" i="4"/>
  <c r="C345" i="4"/>
  <c r="B346" i="4"/>
  <c r="B334" i="1"/>
  <c r="C333" i="1"/>
  <c r="C156" i="4" l="1"/>
  <c r="B157" i="4"/>
  <c r="C346" i="4"/>
  <c r="B347" i="4"/>
  <c r="B335" i="1"/>
  <c r="C334" i="1"/>
  <c r="C157" i="4" l="1"/>
  <c r="B158" i="4"/>
  <c r="C347" i="4"/>
  <c r="B348" i="4"/>
  <c r="B336" i="1"/>
  <c r="C335" i="1"/>
  <c r="C158" i="4" l="1"/>
  <c r="B159" i="4"/>
  <c r="C348" i="4"/>
  <c r="B349" i="4"/>
  <c r="B337" i="1"/>
  <c r="C336" i="1"/>
  <c r="C159" i="4" l="1"/>
  <c r="B160" i="4"/>
  <c r="C349" i="4"/>
  <c r="B350" i="4"/>
  <c r="B338" i="1"/>
  <c r="C337" i="1"/>
  <c r="C160" i="4" l="1"/>
  <c r="B161" i="4"/>
  <c r="C350" i="4"/>
  <c r="B351" i="4"/>
  <c r="B339" i="1"/>
  <c r="C338" i="1"/>
  <c r="C161" i="4" l="1"/>
  <c r="B162" i="4"/>
  <c r="C351" i="4"/>
  <c r="B352" i="4"/>
  <c r="B340" i="1"/>
  <c r="C339" i="1"/>
  <c r="C162" i="4" l="1"/>
  <c r="B163" i="4"/>
  <c r="C352" i="4"/>
  <c r="B353" i="4"/>
  <c r="B341" i="1"/>
  <c r="C340" i="1"/>
  <c r="B164" i="4" l="1"/>
  <c r="C163" i="4"/>
  <c r="C353" i="4"/>
  <c r="B354" i="4"/>
  <c r="B342" i="1"/>
  <c r="C341" i="1"/>
  <c r="C164" i="4" l="1"/>
  <c r="B165" i="4"/>
  <c r="C354" i="4"/>
  <c r="B355" i="4"/>
  <c r="B343" i="1"/>
  <c r="C342" i="1"/>
  <c r="C165" i="4" l="1"/>
  <c r="B166" i="4"/>
  <c r="C355" i="4"/>
  <c r="B356" i="4"/>
  <c r="B344" i="1"/>
  <c r="C343" i="1"/>
  <c r="C166" i="4" l="1"/>
  <c r="B167" i="4"/>
  <c r="C356" i="4"/>
  <c r="B357" i="4"/>
  <c r="B345" i="1"/>
  <c r="C344" i="1"/>
  <c r="B168" i="4" l="1"/>
  <c r="C167" i="4"/>
  <c r="C357" i="4"/>
  <c r="B358" i="4"/>
  <c r="B346" i="1"/>
  <c r="C345" i="1"/>
  <c r="C168" i="4" l="1"/>
  <c r="B169" i="4"/>
  <c r="C358" i="4"/>
  <c r="B359" i="4"/>
  <c r="B347" i="1"/>
  <c r="C346" i="1"/>
  <c r="C359" i="4" l="1"/>
  <c r="B360" i="4"/>
  <c r="C169" i="4"/>
  <c r="B170" i="4"/>
  <c r="B348" i="1"/>
  <c r="C347" i="1"/>
  <c r="C360" i="4" l="1"/>
  <c r="B361" i="4"/>
  <c r="C170" i="4"/>
  <c r="B171" i="4"/>
  <c r="B349" i="1"/>
  <c r="C348" i="1"/>
  <c r="C361" i="4" l="1"/>
  <c r="B362" i="4"/>
  <c r="B172" i="4"/>
  <c r="C171" i="4"/>
  <c r="B350" i="1"/>
  <c r="C349" i="1"/>
  <c r="C172" i="4" l="1"/>
  <c r="B173" i="4"/>
  <c r="C362" i="4"/>
  <c r="B363" i="4"/>
  <c r="B351" i="1"/>
  <c r="C350" i="1"/>
  <c r="C173" i="4" l="1"/>
  <c r="B174" i="4"/>
  <c r="C363" i="4"/>
  <c r="B364" i="4"/>
  <c r="B352" i="1"/>
  <c r="C351" i="1"/>
  <c r="C174" i="4" l="1"/>
  <c r="B175" i="4"/>
  <c r="C364" i="4"/>
  <c r="B365" i="4"/>
  <c r="B353" i="1"/>
  <c r="C352" i="1"/>
  <c r="B176" i="4" l="1"/>
  <c r="C175" i="4"/>
  <c r="C365" i="4"/>
  <c r="B366" i="4"/>
  <c r="B354" i="1"/>
  <c r="C353" i="1"/>
  <c r="C176" i="4" l="1"/>
  <c r="B177" i="4"/>
  <c r="C366" i="4"/>
  <c r="B367" i="4"/>
  <c r="B355" i="1"/>
  <c r="C354" i="1"/>
  <c r="C177" i="4" l="1"/>
  <c r="B178" i="4"/>
  <c r="C367" i="4"/>
  <c r="B368" i="4"/>
  <c r="B356" i="1"/>
  <c r="C355" i="1"/>
  <c r="C178" i="4" l="1"/>
  <c r="B179" i="4"/>
  <c r="C368" i="4"/>
  <c r="B369" i="4"/>
  <c r="B357" i="1"/>
  <c r="C356" i="1"/>
  <c r="B180" i="4" l="1"/>
  <c r="C179" i="4"/>
  <c r="C369" i="4"/>
  <c r="B370" i="4"/>
  <c r="B358" i="1"/>
  <c r="C357" i="1"/>
  <c r="C180" i="4" l="1"/>
  <c r="B181" i="4"/>
  <c r="C370" i="4"/>
  <c r="B371" i="4"/>
  <c r="B359" i="1"/>
  <c r="C358" i="1"/>
  <c r="C181" i="4" l="1"/>
  <c r="B182" i="4"/>
  <c r="C371" i="4"/>
  <c r="B372" i="4"/>
  <c r="B360" i="1"/>
  <c r="C359" i="1"/>
  <c r="C182" i="4" l="1"/>
  <c r="B183" i="4"/>
  <c r="C372" i="4"/>
  <c r="B373" i="4"/>
  <c r="B361" i="1"/>
  <c r="C360" i="1"/>
  <c r="B184" i="4" l="1"/>
  <c r="C183" i="4"/>
  <c r="C373" i="4"/>
  <c r="B374" i="4"/>
  <c r="B362" i="1"/>
  <c r="C361" i="1"/>
  <c r="C184" i="4" l="1"/>
  <c r="B185" i="4"/>
  <c r="C374" i="4"/>
  <c r="B375" i="4"/>
  <c r="B363" i="1"/>
  <c r="C362" i="1"/>
  <c r="C375" i="4" l="1"/>
  <c r="B376" i="4"/>
  <c r="C185" i="4"/>
  <c r="B186" i="4"/>
  <c r="B364" i="1"/>
  <c r="C363" i="1"/>
  <c r="C186" i="4" l="1"/>
  <c r="B187" i="4"/>
  <c r="C376" i="4"/>
  <c r="B377" i="4"/>
  <c r="B365" i="1"/>
  <c r="C364" i="1"/>
  <c r="B188" i="4" l="1"/>
  <c r="C187" i="4"/>
  <c r="C377" i="4"/>
  <c r="B378" i="4"/>
  <c r="B366" i="1"/>
  <c r="C365" i="1"/>
  <c r="C188" i="4" l="1"/>
  <c r="B189" i="4"/>
  <c r="C378" i="4"/>
  <c r="B379" i="4"/>
  <c r="B367" i="1"/>
  <c r="C366" i="1"/>
  <c r="C189" i="4" l="1"/>
  <c r="B190" i="4"/>
  <c r="C379" i="4"/>
  <c r="B380" i="4"/>
  <c r="B368" i="1"/>
  <c r="C367" i="1"/>
  <c r="C190" i="4" l="1"/>
  <c r="B191" i="4"/>
  <c r="C380" i="4"/>
  <c r="B381" i="4"/>
  <c r="B369" i="1"/>
  <c r="C368" i="1"/>
  <c r="B192" i="4" l="1"/>
  <c r="C191" i="4"/>
  <c r="C381" i="4"/>
  <c r="B382" i="4"/>
  <c r="B370" i="1"/>
  <c r="C369" i="1"/>
  <c r="C192" i="4" l="1"/>
  <c r="B193" i="4"/>
  <c r="C382" i="4"/>
  <c r="B383" i="4"/>
  <c r="B371" i="1"/>
  <c r="C370" i="1"/>
  <c r="C193" i="4" l="1"/>
  <c r="B194" i="4"/>
  <c r="C383" i="4"/>
  <c r="B384" i="4"/>
  <c r="B372" i="1"/>
  <c r="C371" i="1"/>
  <c r="C194" i="4" l="1"/>
  <c r="B195" i="4"/>
  <c r="C384" i="4"/>
  <c r="B385" i="4"/>
  <c r="B373" i="1"/>
  <c r="C372" i="1"/>
  <c r="B196" i="4" l="1"/>
  <c r="C195" i="4"/>
  <c r="C385" i="4"/>
  <c r="B386" i="4"/>
  <c r="B374" i="1"/>
  <c r="C373" i="1"/>
  <c r="C196" i="4" l="1"/>
  <c r="B197" i="4"/>
  <c r="C386" i="4"/>
  <c r="B387" i="4"/>
  <c r="B375" i="1"/>
  <c r="C374" i="1"/>
  <c r="C197" i="4" l="1"/>
  <c r="B198" i="4"/>
  <c r="C387" i="4"/>
  <c r="B388" i="4"/>
  <c r="B376" i="1"/>
  <c r="C375" i="1"/>
  <c r="C198" i="4" l="1"/>
  <c r="B199" i="4"/>
  <c r="C388" i="4"/>
  <c r="B389" i="4"/>
  <c r="B377" i="1"/>
  <c r="C376" i="1"/>
  <c r="B200" i="4" l="1"/>
  <c r="C199" i="4"/>
  <c r="C389" i="4"/>
  <c r="B390" i="4"/>
  <c r="B378" i="1"/>
  <c r="C377" i="1"/>
  <c r="C200" i="4" l="1"/>
  <c r="B201" i="4"/>
  <c r="C390" i="4"/>
  <c r="B391" i="4"/>
  <c r="B379" i="1"/>
  <c r="C378" i="1"/>
  <c r="C201" i="4" l="1"/>
  <c r="B202" i="4"/>
  <c r="C391" i="4"/>
  <c r="B392" i="4"/>
  <c r="B380" i="1"/>
  <c r="C379" i="1"/>
  <c r="C202" i="4" l="1"/>
  <c r="B203" i="4"/>
  <c r="C392" i="4"/>
  <c r="B393" i="4"/>
  <c r="B381" i="1"/>
  <c r="C380" i="1"/>
  <c r="B204" i="4" l="1"/>
  <c r="C203" i="4"/>
  <c r="C393" i="4"/>
  <c r="B394" i="4"/>
  <c r="B382" i="1"/>
  <c r="C381" i="1"/>
  <c r="C204" i="4" l="1"/>
  <c r="B205" i="4"/>
  <c r="C394" i="4"/>
  <c r="B395" i="4"/>
  <c r="B383" i="1"/>
  <c r="C382" i="1"/>
  <c r="C205" i="4" l="1"/>
  <c r="B206" i="4"/>
  <c r="B396" i="4"/>
  <c r="C395" i="4"/>
  <c r="B384" i="1"/>
  <c r="C383" i="1"/>
  <c r="C206" i="4" l="1"/>
  <c r="B207" i="4"/>
  <c r="C207" i="4" s="1"/>
  <c r="C396" i="4"/>
  <c r="B397" i="4"/>
  <c r="B385" i="1"/>
  <c r="C384" i="1"/>
  <c r="C397" i="4" l="1"/>
  <c r="B398" i="4"/>
  <c r="B386" i="1"/>
  <c r="C385" i="1"/>
  <c r="C398" i="4" l="1"/>
  <c r="I12" i="4"/>
  <c r="B387" i="1"/>
  <c r="C386" i="1"/>
  <c r="B388" i="1" l="1"/>
  <c r="C387" i="1"/>
  <c r="B389" i="1" l="1"/>
  <c r="C388" i="1"/>
  <c r="B390" i="1" l="1"/>
  <c r="C389" i="1"/>
  <c r="B391" i="1" l="1"/>
  <c r="C390" i="1"/>
  <c r="B392" i="1" l="1"/>
  <c r="C391" i="1"/>
  <c r="B393" i="1" l="1"/>
  <c r="C392" i="1"/>
  <c r="B394" i="1" l="1"/>
  <c r="C393" i="1"/>
  <c r="B395" i="1" l="1"/>
  <c r="C394" i="1"/>
  <c r="B396" i="1" l="1"/>
  <c r="C395" i="1"/>
  <c r="B397" i="1" l="1"/>
  <c r="B398" i="1" s="1"/>
  <c r="I12" i="1" s="1"/>
  <c r="C396" i="1"/>
  <c r="C398" i="1" l="1"/>
  <c r="C397" i="1"/>
  <c r="C18" i="1" l="1"/>
  <c r="C19" i="1" l="1"/>
  <c r="C20" i="1" l="1"/>
  <c r="C21" i="1" l="1"/>
  <c r="C22" i="1" l="1"/>
  <c r="C23" i="1" l="1"/>
  <c r="C24" i="1" l="1"/>
  <c r="C25" i="1" l="1"/>
  <c r="C26" i="1" l="1"/>
  <c r="C27" i="1" l="1"/>
  <c r="C28" i="1" l="1"/>
  <c r="C29" i="1" l="1"/>
  <c r="C30" i="1" l="1"/>
  <c r="C31" i="1" l="1"/>
  <c r="C32" i="1" l="1"/>
  <c r="C33" i="1" l="1"/>
  <c r="C34" i="1" l="1"/>
  <c r="C35" i="1" l="1"/>
  <c r="C36" i="1" l="1"/>
  <c r="C37" i="1" l="1"/>
  <c r="C38" i="1" l="1"/>
  <c r="C39" i="1" l="1"/>
  <c r="C40" i="1" l="1"/>
  <c r="C41" i="1" l="1"/>
  <c r="C42" i="1" l="1"/>
  <c r="C43" i="1" l="1"/>
  <c r="C44" i="1" l="1"/>
  <c r="C45" i="1" l="1"/>
  <c r="C46" i="1" l="1"/>
  <c r="C47" i="1" l="1"/>
  <c r="C48" i="1" l="1"/>
  <c r="C49" i="1" l="1"/>
  <c r="C50" i="1" l="1"/>
  <c r="C51" i="1" l="1"/>
  <c r="C52" i="1" l="1"/>
  <c r="C53" i="1" l="1"/>
  <c r="C54" i="1" l="1"/>
  <c r="C55" i="1" l="1"/>
  <c r="C56" i="1" l="1"/>
  <c r="C57" i="1" l="1"/>
  <c r="C58" i="1" l="1"/>
  <c r="C59" i="1" l="1"/>
  <c r="C60" i="1" l="1"/>
  <c r="C61" i="1" l="1"/>
  <c r="C62" i="1" l="1"/>
  <c r="C63" i="1" l="1"/>
  <c r="C64" i="1" l="1"/>
  <c r="C65" i="1" l="1"/>
  <c r="C66" i="1" l="1"/>
  <c r="C67" i="1" l="1"/>
  <c r="C68" i="1" l="1"/>
  <c r="C69" i="1" l="1"/>
  <c r="C70" i="1" l="1"/>
  <c r="C71" i="1" l="1"/>
  <c r="C72" i="1" l="1"/>
  <c r="C73" i="1" l="1"/>
  <c r="C74" i="1" l="1"/>
  <c r="C75" i="1" l="1"/>
  <c r="C76" i="1" l="1"/>
  <c r="C77" i="1" l="1"/>
  <c r="C78" i="1" l="1"/>
  <c r="C79" i="1" l="1"/>
  <c r="C80" i="1" l="1"/>
  <c r="C81" i="1" l="1"/>
  <c r="C82" i="1" l="1"/>
  <c r="C84" i="1" l="1"/>
  <c r="C85" i="1" l="1"/>
  <c r="C86" i="1" l="1"/>
  <c r="C87" i="1" l="1"/>
  <c r="C88" i="1" l="1"/>
  <c r="C89" i="1" l="1"/>
  <c r="C90" i="1" l="1"/>
  <c r="C91" i="1" l="1"/>
  <c r="C92" i="1" l="1"/>
  <c r="C93" i="1" l="1"/>
  <c r="C94" i="1" l="1"/>
  <c r="C95" i="1" l="1"/>
  <c r="C96" i="1" l="1"/>
  <c r="C97" i="1" l="1"/>
  <c r="C98" i="1" l="1"/>
  <c r="C99" i="1" l="1"/>
  <c r="C100" i="1" l="1"/>
  <c r="C101" i="1" l="1"/>
  <c r="C102" i="1" l="1"/>
  <c r="C103" i="1" l="1"/>
  <c r="C104" i="1" l="1"/>
  <c r="C105" i="1" l="1"/>
  <c r="C106" i="1" l="1"/>
  <c r="C107" i="1" l="1"/>
  <c r="C108" i="1" l="1"/>
  <c r="C109" i="1" l="1"/>
  <c r="C110" i="1" l="1"/>
  <c r="C111" i="1" l="1"/>
  <c r="C112" i="1" l="1"/>
  <c r="C113" i="1" l="1"/>
  <c r="C114" i="1" l="1"/>
  <c r="C115" i="1" l="1"/>
  <c r="C116" i="1" l="1"/>
  <c r="C117" i="1" l="1"/>
  <c r="C118" i="1" l="1"/>
  <c r="C119" i="1" l="1"/>
  <c r="C120" i="1" l="1"/>
  <c r="C121" i="1" l="1"/>
  <c r="C122" i="1" l="1"/>
  <c r="C123" i="1" l="1"/>
  <c r="C124" i="1" l="1"/>
  <c r="C125" i="1" l="1"/>
  <c r="C126" i="1" l="1"/>
  <c r="C127" i="1" l="1"/>
  <c r="C128" i="1" l="1"/>
  <c r="C129" i="1" l="1"/>
  <c r="C130" i="1" l="1"/>
  <c r="C131" i="1" l="1"/>
  <c r="C132" i="1" l="1"/>
  <c r="C133" i="1" l="1"/>
  <c r="C134" i="1" l="1"/>
  <c r="C135" i="1" l="1"/>
  <c r="C136" i="1" l="1"/>
  <c r="C137" i="1" l="1"/>
  <c r="C138" i="1" l="1"/>
  <c r="C139" i="1" l="1"/>
  <c r="C140" i="1" l="1"/>
  <c r="C141" i="1" l="1"/>
  <c r="C142" i="1" l="1"/>
  <c r="C143" i="1" l="1"/>
  <c r="C144" i="1" l="1"/>
  <c r="C145" i="1" l="1"/>
  <c r="C146" i="1" l="1"/>
  <c r="C147" i="1" l="1"/>
  <c r="C148" i="1" l="1"/>
  <c r="C149" i="1" l="1"/>
  <c r="C150" i="1" l="1"/>
  <c r="C151" i="1" l="1"/>
  <c r="C152" i="1" l="1"/>
  <c r="C153" i="1" l="1"/>
  <c r="C154" i="1" l="1"/>
  <c r="C155" i="1" l="1"/>
  <c r="C156" i="1" l="1"/>
  <c r="C157" i="1" l="1"/>
  <c r="C158" i="1" l="1"/>
  <c r="C159" i="1" l="1"/>
  <c r="C160" i="1" l="1"/>
  <c r="C161" i="1" l="1"/>
  <c r="C162" i="1" l="1"/>
  <c r="C163" i="1" l="1"/>
  <c r="C164" i="1" l="1"/>
  <c r="C165" i="1" l="1"/>
  <c r="C166" i="1" l="1"/>
  <c r="C167" i="1" l="1"/>
  <c r="C168" i="1" l="1"/>
  <c r="C169" i="1" l="1"/>
  <c r="C170" i="1" l="1"/>
  <c r="C171" i="1" l="1"/>
  <c r="C172" i="1" l="1"/>
  <c r="C173" i="1" l="1"/>
  <c r="C174" i="1" l="1"/>
  <c r="C175" i="1" l="1"/>
  <c r="C176" i="1" l="1"/>
  <c r="C177" i="1" l="1"/>
  <c r="C178" i="1" l="1"/>
  <c r="C179" i="1" l="1"/>
  <c r="C180" i="1" l="1"/>
  <c r="C181" i="1" l="1"/>
  <c r="C182" i="1" l="1"/>
  <c r="C183" i="1" l="1"/>
  <c r="C184" i="1" l="1"/>
  <c r="C185" i="1" l="1"/>
  <c r="C186" i="1" l="1"/>
  <c r="C187" i="1" l="1"/>
  <c r="C188" i="1" l="1"/>
  <c r="C189" i="1" l="1"/>
  <c r="C190" i="1" l="1"/>
  <c r="C191" i="1" l="1"/>
  <c r="C192" i="1" l="1"/>
  <c r="C193" i="1" l="1"/>
  <c r="C194" i="1" l="1"/>
  <c r="C195" i="1" l="1"/>
  <c r="C196" i="1" l="1"/>
  <c r="C197" i="1" l="1"/>
  <c r="C198" i="1" l="1"/>
  <c r="C202" i="1" l="1"/>
  <c r="C203" i="1" l="1"/>
  <c r="C204" i="1" l="1"/>
  <c r="C205" i="1" l="1"/>
  <c r="C206" i="1" l="1"/>
  <c r="C207" i="1" l="1"/>
</calcChain>
</file>

<file path=xl/sharedStrings.xml><?xml version="1.0" encoding="utf-8"?>
<sst xmlns="http://schemas.openxmlformats.org/spreadsheetml/2006/main" count="165" uniqueCount="109">
  <si>
    <t>x [mm]</t>
  </si>
  <si>
    <t>y [mm]</t>
  </si>
  <si>
    <t>f/D</t>
  </si>
  <si>
    <t>f [mm]</t>
  </si>
  <si>
    <t>Bestimmung der Breite der Reflektorsegmente:</t>
  </si>
  <si>
    <t>Hierzu eine dünne Leiste biegen und auf die Parabel legen</t>
  </si>
  <si>
    <t>Von unten senkrecht nach oben alle 50 mm eine Markierung auf der Leiste anbringen</t>
  </si>
  <si>
    <t>Leiste horizontal ausrichten und die x-Positionen dieser 50 mm Markierungen auf einem Papier (2200 mm x 1300 mm) auftragen.</t>
  </si>
  <si>
    <t>Diese Punkte werden etwas außerhalb von den ursprünglichen 50 mm-Punkten liegen.</t>
  </si>
  <si>
    <r>
      <t>Koordinatenpunkte wie in Spalte B stellen die</t>
    </r>
    <r>
      <rPr>
        <b/>
        <sz val="10"/>
        <color theme="1"/>
        <rFont val="Arial"/>
        <family val="2"/>
      </rPr>
      <t xml:space="preserve"> Projektion der x-Werte</t>
    </r>
    <r>
      <rPr>
        <sz val="10"/>
        <color theme="1"/>
        <rFont val="Arial"/>
        <family val="2"/>
      </rPr>
      <t xml:space="preserve"> dar.</t>
    </r>
  </si>
  <si>
    <t>Für die Form der Reflektorsegmente sind jedoch die realen Distanzen vom Ursprungspunkt zu den Punkten auf der Parabel selbst erforderlich.</t>
  </si>
  <si>
    <r>
      <t xml:space="preserve">Dies sind die Positionen für Y-Werte, welche über den 1/24 Kreisumfang berechnet und recht sund links der Mittellinie </t>
    </r>
    <r>
      <rPr>
        <b/>
        <sz val="10"/>
        <color theme="1"/>
        <rFont val="Arial"/>
        <family val="2"/>
      </rPr>
      <t>als Teil eines Kreisbogens</t>
    </r>
    <r>
      <rPr>
        <sz val="10"/>
        <color theme="1"/>
        <rFont val="Arial"/>
        <family val="2"/>
      </rPr>
      <t xml:space="preserve"> aufgezeichnet werden..</t>
    </r>
  </si>
  <si>
    <t>Am besten wieder mit einer gebogenen Leiste, auf welcher vorab die erforderliche Breite markiert wurde.</t>
  </si>
  <si>
    <t>a = Faktor zur Bestimmung des f/D</t>
  </si>
  <si>
    <t>x = Antennenradius</t>
  </si>
  <si>
    <t>y = Antennenhöhe</t>
  </si>
  <si>
    <t>Parabolantenne</t>
  </si>
  <si>
    <t>Feedwinkel:</t>
  </si>
  <si>
    <t>(nach Silver)</t>
  </si>
  <si>
    <t>Halber Winkel:</t>
  </si>
  <si>
    <t>Zylindrischer Waveguide Feed für 1420 MHz (Coffee Can)</t>
  </si>
  <si>
    <t xml:space="preserve">a:   </t>
  </si>
  <si>
    <t>Brennweite für -10 dB Feed-Keule am Antennenrand (Coffee Can Feed)</t>
  </si>
  <si>
    <t xml:space="preserve">   Bogenlänge der Parabel --&gt; Segmentbreite</t>
  </si>
  <si>
    <t>X-Position [mm]</t>
  </si>
  <si>
    <t>Längenposition [mm]</t>
  </si>
  <si>
    <t>Halbe Segmentbreite für Längenposition</t>
  </si>
  <si>
    <t>[°]</t>
  </si>
  <si>
    <t>[mm]</t>
  </si>
  <si>
    <t>diese Längenposition</t>
  </si>
  <si>
    <t>Halber Winkel für</t>
  </si>
  <si>
    <t>Gesamtwinkel für</t>
  </si>
  <si>
    <t>Koordinaten zum Zeichnen der 1:1 Parabel</t>
  </si>
  <si>
    <t>Interne Koordinaten der Parabel</t>
  </si>
  <si>
    <t>f [MHz]</t>
  </si>
  <si>
    <t>Lambda [m]</t>
  </si>
  <si>
    <t>Lambda / 8 [m]</t>
  </si>
  <si>
    <t>0,6 * Lambda [m]</t>
  </si>
  <si>
    <t xml:space="preserve"> mm Breite bei 1900 mm / 2032 mm Länge</t>
  </si>
  <si>
    <t>Kreisbogen-Umfang für</t>
  </si>
  <si>
    <t>Kreisbogen-Umfang / 24</t>
  </si>
  <si>
    <t xml:space="preserve">NEU </t>
  </si>
  <si>
    <t>entlang der Seitenleisten</t>
  </si>
  <si>
    <t>entlang der Mittellinie</t>
  </si>
  <si>
    <t>Von Mitte des Alutubus gerechnet</t>
  </si>
  <si>
    <t>Testfeld:</t>
  </si>
  <si>
    <t>y' =2ax</t>
  </si>
  <si>
    <t>Winkel [°]</t>
  </si>
  <si>
    <t>y = 0,000175 * x^2</t>
  </si>
  <si>
    <t>D</t>
  </si>
  <si>
    <t>A</t>
  </si>
  <si>
    <t>Performance data Radiotelecope</t>
  </si>
  <si>
    <t>Diameter [m]</t>
  </si>
  <si>
    <t>Area [m2]</t>
  </si>
  <si>
    <t>Parabola</t>
  </si>
  <si>
    <t>Focal length [m]</t>
  </si>
  <si>
    <t>Aperture ratio</t>
  </si>
  <si>
    <t>Frequency [MHz]</t>
  </si>
  <si>
    <t>F</t>
  </si>
  <si>
    <t>3 dB beam width [°]</t>
  </si>
  <si>
    <t>Wavelength [m]</t>
  </si>
  <si>
    <t>Antenna efficiency [%]</t>
  </si>
  <si>
    <t>λ</t>
  </si>
  <si>
    <t>Waveguide diameter (feed)  [m]</t>
  </si>
  <si>
    <r>
      <t xml:space="preserve">0,76 * </t>
    </r>
    <r>
      <rPr>
        <sz val="10"/>
        <color theme="1"/>
        <rFont val="Calibri"/>
        <family val="2"/>
      </rPr>
      <t>λ</t>
    </r>
  </si>
  <si>
    <t>Check:</t>
  </si>
  <si>
    <t>Optimum efficiency at 0,35 (Paul Wade)</t>
  </si>
  <si>
    <r>
      <t xml:space="preserve">G = 4 * A * PI / </t>
    </r>
    <r>
      <rPr>
        <sz val="10"/>
        <color theme="1"/>
        <rFont val="Calibri"/>
        <family val="2"/>
      </rPr>
      <t>λ</t>
    </r>
    <r>
      <rPr>
        <sz val="10"/>
        <color theme="1"/>
        <rFont val="Arial"/>
        <family val="2"/>
      </rPr>
      <t>^2</t>
    </r>
  </si>
  <si>
    <t>7 * 1E4 / (F * D)           F in MHz and D in feet !!</t>
  </si>
  <si>
    <t>f = 1 / (4 * 0,000175)</t>
  </si>
  <si>
    <t xml:space="preserve">f / D </t>
  </si>
  <si>
    <t>TE11</t>
  </si>
  <si>
    <t>TM01</t>
  </si>
  <si>
    <t>TE21</t>
  </si>
  <si>
    <t>Variables in Yellow</t>
  </si>
  <si>
    <t>Length of probe (Lp)</t>
  </si>
  <si>
    <t>Distance from back (Pd)</t>
  </si>
  <si>
    <t>Standing wavelength in tube (Lg)</t>
  </si>
  <si>
    <t>Operating freq  (Fo)</t>
  </si>
  <si>
    <t xml:space="preserve">Tube Length (Lt)   </t>
  </si>
  <si>
    <t xml:space="preserve">Tube diameter (D)   </t>
  </si>
  <si>
    <t>Free space wavelenght  (Lo)</t>
  </si>
  <si>
    <t>Cutt-off wavelength freq  (Lc)</t>
  </si>
  <si>
    <t>Michiel Klaassen</t>
  </si>
  <si>
    <t>SETI League</t>
  </si>
  <si>
    <t>Feed Abmessungen</t>
  </si>
  <si>
    <t>Durchmesser [mm]</t>
  </si>
  <si>
    <t>Länge [mm]</t>
  </si>
  <si>
    <t>Probe Länge [mm]</t>
  </si>
  <si>
    <t>Probe Abstand [mm]</t>
  </si>
  <si>
    <t>Autor</t>
  </si>
  <si>
    <t>Dave Morgan 2011</t>
  </si>
  <si>
    <t>Silver</t>
  </si>
  <si>
    <t>N/ A</t>
  </si>
  <si>
    <t>N / A</t>
  </si>
  <si>
    <t>Cutoff</t>
  </si>
  <si>
    <t>TE11 [GHz]</t>
  </si>
  <si>
    <t>TM01 [GHz]</t>
  </si>
  <si>
    <t>TE21 [GHz]</t>
  </si>
  <si>
    <t>f_0 [GHz]</t>
  </si>
  <si>
    <t>Feed Durchm. [mm]</t>
  </si>
  <si>
    <t>Cutoff frequencies for 1,42 GHz</t>
  </si>
  <si>
    <t>Ideally, the operating frequency should be between TE11 and TM01 and below TE21.             Tube length should be Lg if possible</t>
  </si>
  <si>
    <t>Delta_f to TE11</t>
  </si>
  <si>
    <t>Delta_f to TM01</t>
  </si>
  <si>
    <t>Cutoff frequencies as function of feed dia.</t>
  </si>
  <si>
    <t>TE11 and TM01 Delta Frequencies relative to f0</t>
  </si>
  <si>
    <t>Cutoff frequencies:</t>
  </si>
  <si>
    <r>
      <t xml:space="preserve">Feed design - </t>
    </r>
    <r>
      <rPr>
        <b/>
        <sz val="14"/>
        <color rgb="FFFF0000"/>
        <rFont val="Arial"/>
        <family val="2"/>
      </rPr>
      <t>equal</t>
    </r>
    <r>
      <rPr>
        <b/>
        <sz val="14"/>
        <rFont val="Arial"/>
        <family val="2"/>
      </rPr>
      <t xml:space="preserve"> separation of F0 relative to cutoff frequencies TE11 and TM01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</si>
</sst>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0.000000"/>
    <numFmt numFmtId="166" formatCode="0.00000"/>
    <numFmt numFmtId="167" formatCode="0.0000"/>
    <numFmt numFmtId="168" formatCode="0&quot;mm&quot;"/>
    <numFmt numFmtId="169" formatCode="0.00&quot;in&quot;"/>
    <numFmt numFmtId="170" formatCode="0.00&quot;GHz&quot;"/>
    <numFmt numFmtId="171" formatCode="0.0&quot;mm&quot;"/>
    <numFmt numFmtId="172" formatCode="0.000&quot;mm&quot;"/>
  </numFmts>
  <fonts count="1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rgb="FFFF0000"/>
      <name val="Arial"/>
      <family val="2"/>
    </font>
    <font>
      <b/>
      <i/>
      <sz val="12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Calibri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4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34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2" xfId="0" applyBorder="1" applyAlignment="1">
      <alignment vertical="center"/>
    </xf>
    <xf numFmtId="165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1" fillId="0" borderId="6" xfId="0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right" vertical="center"/>
    </xf>
    <xf numFmtId="1" fontId="1" fillId="0" borderId="14" xfId="0" applyNumberFormat="1" applyFont="1" applyBorder="1" applyAlignment="1">
      <alignment horizontal="right" vertical="center"/>
    </xf>
    <xf numFmtId="1" fontId="0" fillId="0" borderId="16" xfId="0" applyNumberFormat="1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right" vertical="center"/>
    </xf>
    <xf numFmtId="1" fontId="0" fillId="0" borderId="2" xfId="0" applyNumberFormat="1" applyBorder="1" applyAlignment="1">
      <alignment horizontal="left" vertical="center"/>
    </xf>
    <xf numFmtId="1" fontId="1" fillId="0" borderId="15" xfId="0" applyNumberFormat="1" applyFont="1" applyBorder="1" applyAlignment="1">
      <alignment horizontal="left" vertical="center"/>
    </xf>
    <xf numFmtId="1" fontId="0" fillId="0" borderId="2" xfId="0" applyNumberFormat="1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right" vertical="center"/>
    </xf>
    <xf numFmtId="1" fontId="0" fillId="0" borderId="2" xfId="0" applyNumberFormat="1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1" fontId="0" fillId="0" borderId="0" xfId="0" applyNumberFormat="1"/>
    <xf numFmtId="0" fontId="8" fillId="0" borderId="0" xfId="0" applyFont="1"/>
    <xf numFmtId="0" fontId="1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169" fontId="1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horizontal="center" vertical="center"/>
    </xf>
    <xf numFmtId="167" fontId="0" fillId="0" borderId="0" xfId="0" applyNumberFormat="1" applyFont="1" applyAlignment="1">
      <alignment horizontal="right" vertical="center"/>
    </xf>
    <xf numFmtId="171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168" fontId="0" fillId="0" borderId="0" xfId="0" applyNumberFormat="1" applyAlignment="1">
      <alignment vertical="center"/>
    </xf>
    <xf numFmtId="167" fontId="1" fillId="0" borderId="0" xfId="0" applyNumberFormat="1" applyFont="1" applyAlignment="1">
      <alignment vertical="center"/>
    </xf>
    <xf numFmtId="167" fontId="1" fillId="0" borderId="0" xfId="0" applyNumberFormat="1" applyFont="1" applyAlignment="1">
      <alignment horizontal="right" vertical="center"/>
    </xf>
    <xf numFmtId="171" fontId="1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left" vertical="center"/>
    </xf>
    <xf numFmtId="0" fontId="0" fillId="2" borderId="14" xfId="0" applyFill="1" applyBorder="1" applyAlignment="1">
      <alignment vertical="center"/>
    </xf>
    <xf numFmtId="168" fontId="0" fillId="3" borderId="14" xfId="0" applyNumberFormat="1" applyFill="1" applyBorder="1" applyAlignment="1">
      <alignment horizontal="center" vertical="center"/>
    </xf>
    <xf numFmtId="170" fontId="0" fillId="4" borderId="14" xfId="0" applyNumberFormat="1" applyFill="1" applyBorder="1" applyAlignment="1">
      <alignment horizontal="center" vertical="center"/>
    </xf>
    <xf numFmtId="171" fontId="11" fillId="5" borderId="14" xfId="0" applyNumberFormat="1" applyFont="1" applyFill="1" applyBorder="1" applyAlignment="1">
      <alignment horizontal="center" vertical="center"/>
    </xf>
    <xf numFmtId="170" fontId="11" fillId="5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2" fontId="0" fillId="2" borderId="14" xfId="0" applyNumberForma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2" fontId="0" fillId="6" borderId="14" xfId="0" applyNumberForma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2" fontId="0" fillId="2" borderId="19" xfId="0" applyNumberFormat="1" applyFill="1" applyBorder="1" applyAlignment="1">
      <alignment horizontal="center" vertical="center"/>
    </xf>
    <xf numFmtId="1" fontId="13" fillId="2" borderId="18" xfId="0" applyNumberFormat="1" applyFont="1" applyFill="1" applyBorder="1" applyAlignment="1">
      <alignment horizontal="center" vertical="center"/>
    </xf>
    <xf numFmtId="1" fontId="13" fillId="6" borderId="18" xfId="0" applyNumberFormat="1" applyFont="1" applyFill="1" applyBorder="1" applyAlignment="1">
      <alignment horizontal="center" vertical="center"/>
    </xf>
    <xf numFmtId="2" fontId="0" fillId="6" borderId="19" xfId="0" applyNumberFormat="1" applyFill="1" applyBorder="1" applyAlignment="1">
      <alignment horizontal="center" vertical="center"/>
    </xf>
    <xf numFmtId="1" fontId="13" fillId="0" borderId="18" xfId="0" applyNumberFormat="1" applyFon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1" fontId="13" fillId="0" borderId="18" xfId="0" applyNumberFormat="1" applyFont="1" applyBorder="1" applyAlignment="1">
      <alignment horizontal="center" vertical="center"/>
    </xf>
    <xf numFmtId="1" fontId="13" fillId="0" borderId="20" xfId="0" applyNumberFormat="1" applyFon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1" fontId="0" fillId="2" borderId="23" xfId="0" applyNumberFormat="1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2" fontId="0" fillId="2" borderId="24" xfId="0" applyNumberForma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Parabolantenne</a:t>
            </a:r>
          </a:p>
        </c:rich>
      </c:tx>
      <c:layout>
        <c:manualLayout>
          <c:xMode val="edge"/>
          <c:yMode val="edge"/>
          <c:x val="0.43658536585365909"/>
          <c:y val="2.654867256637169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'Antenna shape (2)'!$B$17:$B$408</c:f>
              <c:numCache>
                <c:formatCode>General</c:formatCode>
                <c:ptCount val="392"/>
                <c:pt idx="0">
                  <c:v>-1900</c:v>
                </c:pt>
                <c:pt idx="1">
                  <c:v>-1890</c:v>
                </c:pt>
                <c:pt idx="2">
                  <c:v>-1880</c:v>
                </c:pt>
                <c:pt idx="3">
                  <c:v>-1870</c:v>
                </c:pt>
                <c:pt idx="4">
                  <c:v>-1860</c:v>
                </c:pt>
                <c:pt idx="5">
                  <c:v>-1850</c:v>
                </c:pt>
                <c:pt idx="6">
                  <c:v>-1840</c:v>
                </c:pt>
                <c:pt idx="7">
                  <c:v>-1830</c:v>
                </c:pt>
                <c:pt idx="8">
                  <c:v>-1820</c:v>
                </c:pt>
                <c:pt idx="9">
                  <c:v>-1810</c:v>
                </c:pt>
                <c:pt idx="10">
                  <c:v>-1800</c:v>
                </c:pt>
                <c:pt idx="11">
                  <c:v>-1790</c:v>
                </c:pt>
                <c:pt idx="12">
                  <c:v>-1780</c:v>
                </c:pt>
                <c:pt idx="13">
                  <c:v>-1770</c:v>
                </c:pt>
                <c:pt idx="14">
                  <c:v>-1760</c:v>
                </c:pt>
                <c:pt idx="15">
                  <c:v>-1750</c:v>
                </c:pt>
                <c:pt idx="16">
                  <c:v>-1740</c:v>
                </c:pt>
                <c:pt idx="17">
                  <c:v>-1730</c:v>
                </c:pt>
                <c:pt idx="18">
                  <c:v>-1720</c:v>
                </c:pt>
                <c:pt idx="19">
                  <c:v>-1710</c:v>
                </c:pt>
                <c:pt idx="20">
                  <c:v>-1700</c:v>
                </c:pt>
                <c:pt idx="21">
                  <c:v>-1690</c:v>
                </c:pt>
                <c:pt idx="22">
                  <c:v>-1680</c:v>
                </c:pt>
                <c:pt idx="23">
                  <c:v>-1670</c:v>
                </c:pt>
                <c:pt idx="24">
                  <c:v>-1660</c:v>
                </c:pt>
                <c:pt idx="25">
                  <c:v>-1650</c:v>
                </c:pt>
                <c:pt idx="26">
                  <c:v>-1640</c:v>
                </c:pt>
                <c:pt idx="27">
                  <c:v>-1630</c:v>
                </c:pt>
                <c:pt idx="28">
                  <c:v>-1620</c:v>
                </c:pt>
                <c:pt idx="29">
                  <c:v>-1610</c:v>
                </c:pt>
                <c:pt idx="30">
                  <c:v>-1600</c:v>
                </c:pt>
                <c:pt idx="31">
                  <c:v>-1590</c:v>
                </c:pt>
                <c:pt idx="32">
                  <c:v>-1580</c:v>
                </c:pt>
                <c:pt idx="33">
                  <c:v>-1570</c:v>
                </c:pt>
                <c:pt idx="34">
                  <c:v>-1560</c:v>
                </c:pt>
                <c:pt idx="35">
                  <c:v>-1550</c:v>
                </c:pt>
                <c:pt idx="36">
                  <c:v>-1540</c:v>
                </c:pt>
                <c:pt idx="37">
                  <c:v>-1530</c:v>
                </c:pt>
                <c:pt idx="38">
                  <c:v>-1520</c:v>
                </c:pt>
                <c:pt idx="39">
                  <c:v>-1510</c:v>
                </c:pt>
                <c:pt idx="40">
                  <c:v>-1500</c:v>
                </c:pt>
                <c:pt idx="41">
                  <c:v>-1490</c:v>
                </c:pt>
                <c:pt idx="42">
                  <c:v>-1480</c:v>
                </c:pt>
                <c:pt idx="43">
                  <c:v>-1470</c:v>
                </c:pt>
                <c:pt idx="44">
                  <c:v>-1460</c:v>
                </c:pt>
                <c:pt idx="45">
                  <c:v>-1450</c:v>
                </c:pt>
                <c:pt idx="46">
                  <c:v>-1440</c:v>
                </c:pt>
                <c:pt idx="47">
                  <c:v>-1430</c:v>
                </c:pt>
                <c:pt idx="48">
                  <c:v>-1420</c:v>
                </c:pt>
                <c:pt idx="49">
                  <c:v>-1410</c:v>
                </c:pt>
                <c:pt idx="50">
                  <c:v>-1400</c:v>
                </c:pt>
                <c:pt idx="51">
                  <c:v>-1390</c:v>
                </c:pt>
                <c:pt idx="52">
                  <c:v>-1380</c:v>
                </c:pt>
                <c:pt idx="53">
                  <c:v>-1370</c:v>
                </c:pt>
                <c:pt idx="54">
                  <c:v>-1360</c:v>
                </c:pt>
                <c:pt idx="55">
                  <c:v>-1350</c:v>
                </c:pt>
                <c:pt idx="56">
                  <c:v>-1340</c:v>
                </c:pt>
                <c:pt idx="57">
                  <c:v>-1330</c:v>
                </c:pt>
                <c:pt idx="58">
                  <c:v>-1320</c:v>
                </c:pt>
                <c:pt idx="59">
                  <c:v>-1310</c:v>
                </c:pt>
                <c:pt idx="60">
                  <c:v>-1300</c:v>
                </c:pt>
                <c:pt idx="61">
                  <c:v>-1290</c:v>
                </c:pt>
                <c:pt idx="62">
                  <c:v>-1280</c:v>
                </c:pt>
                <c:pt idx="63">
                  <c:v>-1270</c:v>
                </c:pt>
                <c:pt idx="64">
                  <c:v>-1260</c:v>
                </c:pt>
                <c:pt idx="65">
                  <c:v>-1250</c:v>
                </c:pt>
                <c:pt idx="67">
                  <c:v>-1240</c:v>
                </c:pt>
                <c:pt idx="68">
                  <c:v>-1230</c:v>
                </c:pt>
                <c:pt idx="69">
                  <c:v>-1220</c:v>
                </c:pt>
                <c:pt idx="70">
                  <c:v>-1210</c:v>
                </c:pt>
                <c:pt idx="71">
                  <c:v>-1200</c:v>
                </c:pt>
                <c:pt idx="72">
                  <c:v>-1190</c:v>
                </c:pt>
                <c:pt idx="73">
                  <c:v>-1180</c:v>
                </c:pt>
                <c:pt idx="74">
                  <c:v>-1170</c:v>
                </c:pt>
                <c:pt idx="75">
                  <c:v>-1160</c:v>
                </c:pt>
                <c:pt idx="76">
                  <c:v>-1150</c:v>
                </c:pt>
                <c:pt idx="77">
                  <c:v>-1140</c:v>
                </c:pt>
                <c:pt idx="78">
                  <c:v>-1130</c:v>
                </c:pt>
                <c:pt idx="79">
                  <c:v>-1120</c:v>
                </c:pt>
                <c:pt idx="80">
                  <c:v>-1110</c:v>
                </c:pt>
                <c:pt idx="81">
                  <c:v>-1100</c:v>
                </c:pt>
                <c:pt idx="82">
                  <c:v>-1090</c:v>
                </c:pt>
                <c:pt idx="83">
                  <c:v>-1080</c:v>
                </c:pt>
                <c:pt idx="84">
                  <c:v>-1070</c:v>
                </c:pt>
                <c:pt idx="85">
                  <c:v>-1060</c:v>
                </c:pt>
                <c:pt idx="86">
                  <c:v>-1050</c:v>
                </c:pt>
                <c:pt idx="87">
                  <c:v>-1040</c:v>
                </c:pt>
                <c:pt idx="88">
                  <c:v>-1030</c:v>
                </c:pt>
                <c:pt idx="89">
                  <c:v>-1020</c:v>
                </c:pt>
                <c:pt idx="90">
                  <c:v>-1010</c:v>
                </c:pt>
                <c:pt idx="91">
                  <c:v>-1000</c:v>
                </c:pt>
                <c:pt idx="92">
                  <c:v>-990</c:v>
                </c:pt>
                <c:pt idx="93">
                  <c:v>-980</c:v>
                </c:pt>
                <c:pt idx="94">
                  <c:v>-970</c:v>
                </c:pt>
                <c:pt idx="95">
                  <c:v>-960</c:v>
                </c:pt>
                <c:pt idx="96">
                  <c:v>-950</c:v>
                </c:pt>
                <c:pt idx="97">
                  <c:v>-940</c:v>
                </c:pt>
                <c:pt idx="98">
                  <c:v>-930</c:v>
                </c:pt>
                <c:pt idx="99">
                  <c:v>-920</c:v>
                </c:pt>
                <c:pt idx="100">
                  <c:v>-910</c:v>
                </c:pt>
                <c:pt idx="101">
                  <c:v>-900</c:v>
                </c:pt>
                <c:pt idx="102">
                  <c:v>-890</c:v>
                </c:pt>
                <c:pt idx="103">
                  <c:v>-880</c:v>
                </c:pt>
                <c:pt idx="104">
                  <c:v>-870</c:v>
                </c:pt>
                <c:pt idx="105">
                  <c:v>-860</c:v>
                </c:pt>
                <c:pt idx="106">
                  <c:v>-850</c:v>
                </c:pt>
                <c:pt idx="107">
                  <c:v>-840</c:v>
                </c:pt>
                <c:pt idx="108">
                  <c:v>-830</c:v>
                </c:pt>
                <c:pt idx="109">
                  <c:v>-820</c:v>
                </c:pt>
                <c:pt idx="110">
                  <c:v>-810</c:v>
                </c:pt>
                <c:pt idx="111">
                  <c:v>-800</c:v>
                </c:pt>
                <c:pt idx="112">
                  <c:v>-790</c:v>
                </c:pt>
                <c:pt idx="113">
                  <c:v>-780</c:v>
                </c:pt>
                <c:pt idx="114">
                  <c:v>-770</c:v>
                </c:pt>
                <c:pt idx="115">
                  <c:v>-760</c:v>
                </c:pt>
                <c:pt idx="116">
                  <c:v>-750</c:v>
                </c:pt>
                <c:pt idx="117">
                  <c:v>-740</c:v>
                </c:pt>
                <c:pt idx="118">
                  <c:v>-730</c:v>
                </c:pt>
                <c:pt idx="119">
                  <c:v>-720</c:v>
                </c:pt>
                <c:pt idx="120">
                  <c:v>-710</c:v>
                </c:pt>
                <c:pt idx="121">
                  <c:v>-700</c:v>
                </c:pt>
                <c:pt idx="122">
                  <c:v>-690</c:v>
                </c:pt>
                <c:pt idx="123">
                  <c:v>-680</c:v>
                </c:pt>
                <c:pt idx="124">
                  <c:v>-670</c:v>
                </c:pt>
                <c:pt idx="125">
                  <c:v>-660</c:v>
                </c:pt>
                <c:pt idx="126">
                  <c:v>-650</c:v>
                </c:pt>
                <c:pt idx="127">
                  <c:v>-640</c:v>
                </c:pt>
                <c:pt idx="128">
                  <c:v>-630</c:v>
                </c:pt>
                <c:pt idx="129">
                  <c:v>-620</c:v>
                </c:pt>
                <c:pt idx="130">
                  <c:v>-610</c:v>
                </c:pt>
                <c:pt idx="131">
                  <c:v>-600</c:v>
                </c:pt>
                <c:pt idx="132">
                  <c:v>-590</c:v>
                </c:pt>
                <c:pt idx="133">
                  <c:v>-580</c:v>
                </c:pt>
                <c:pt idx="134">
                  <c:v>-570</c:v>
                </c:pt>
                <c:pt idx="135">
                  <c:v>-560</c:v>
                </c:pt>
                <c:pt idx="136">
                  <c:v>-550</c:v>
                </c:pt>
                <c:pt idx="137">
                  <c:v>-540</c:v>
                </c:pt>
                <c:pt idx="138">
                  <c:v>-530</c:v>
                </c:pt>
                <c:pt idx="139">
                  <c:v>-520</c:v>
                </c:pt>
                <c:pt idx="140">
                  <c:v>-510</c:v>
                </c:pt>
                <c:pt idx="141">
                  <c:v>-500</c:v>
                </c:pt>
                <c:pt idx="142">
                  <c:v>-490</c:v>
                </c:pt>
                <c:pt idx="143">
                  <c:v>-480</c:v>
                </c:pt>
                <c:pt idx="144">
                  <c:v>-470</c:v>
                </c:pt>
                <c:pt idx="145">
                  <c:v>-460</c:v>
                </c:pt>
                <c:pt idx="146">
                  <c:v>-450</c:v>
                </c:pt>
                <c:pt idx="147">
                  <c:v>-440</c:v>
                </c:pt>
                <c:pt idx="148">
                  <c:v>-430</c:v>
                </c:pt>
                <c:pt idx="149">
                  <c:v>-420</c:v>
                </c:pt>
                <c:pt idx="150">
                  <c:v>-410</c:v>
                </c:pt>
                <c:pt idx="151">
                  <c:v>-400</c:v>
                </c:pt>
                <c:pt idx="152">
                  <c:v>-390</c:v>
                </c:pt>
                <c:pt idx="153">
                  <c:v>-380</c:v>
                </c:pt>
                <c:pt idx="154">
                  <c:v>-370</c:v>
                </c:pt>
                <c:pt idx="155">
                  <c:v>-360</c:v>
                </c:pt>
                <c:pt idx="156">
                  <c:v>-350</c:v>
                </c:pt>
                <c:pt idx="157">
                  <c:v>-340</c:v>
                </c:pt>
                <c:pt idx="158">
                  <c:v>-330</c:v>
                </c:pt>
                <c:pt idx="159">
                  <c:v>-320</c:v>
                </c:pt>
                <c:pt idx="160">
                  <c:v>-310</c:v>
                </c:pt>
                <c:pt idx="161">
                  <c:v>-300</c:v>
                </c:pt>
                <c:pt idx="162">
                  <c:v>-290</c:v>
                </c:pt>
                <c:pt idx="163">
                  <c:v>-280</c:v>
                </c:pt>
                <c:pt idx="164">
                  <c:v>-270</c:v>
                </c:pt>
                <c:pt idx="165">
                  <c:v>-260</c:v>
                </c:pt>
                <c:pt idx="166">
                  <c:v>-250</c:v>
                </c:pt>
                <c:pt idx="167">
                  <c:v>-240</c:v>
                </c:pt>
                <c:pt idx="168">
                  <c:v>-230</c:v>
                </c:pt>
                <c:pt idx="169">
                  <c:v>-220</c:v>
                </c:pt>
                <c:pt idx="170">
                  <c:v>-210</c:v>
                </c:pt>
                <c:pt idx="171">
                  <c:v>-200</c:v>
                </c:pt>
                <c:pt idx="172">
                  <c:v>-190</c:v>
                </c:pt>
                <c:pt idx="173">
                  <c:v>-180</c:v>
                </c:pt>
                <c:pt idx="174">
                  <c:v>-170</c:v>
                </c:pt>
                <c:pt idx="175">
                  <c:v>-160</c:v>
                </c:pt>
                <c:pt idx="176">
                  <c:v>-150</c:v>
                </c:pt>
                <c:pt idx="177">
                  <c:v>-140</c:v>
                </c:pt>
                <c:pt idx="178">
                  <c:v>-130</c:v>
                </c:pt>
                <c:pt idx="179">
                  <c:v>-120</c:v>
                </c:pt>
                <c:pt idx="180">
                  <c:v>-110</c:v>
                </c:pt>
                <c:pt idx="181">
                  <c:v>-100</c:v>
                </c:pt>
                <c:pt idx="182">
                  <c:v>-90</c:v>
                </c:pt>
                <c:pt idx="183">
                  <c:v>-80</c:v>
                </c:pt>
                <c:pt idx="184">
                  <c:v>-70</c:v>
                </c:pt>
                <c:pt idx="185">
                  <c:v>-60</c:v>
                </c:pt>
                <c:pt idx="186">
                  <c:v>-50</c:v>
                </c:pt>
                <c:pt idx="187">
                  <c:v>-40</c:v>
                </c:pt>
                <c:pt idx="188">
                  <c:v>-30</c:v>
                </c:pt>
                <c:pt idx="189">
                  <c:v>-20</c:v>
                </c:pt>
                <c:pt idx="190">
                  <c:v>-10</c:v>
                </c:pt>
                <c:pt idx="191">
                  <c:v>0</c:v>
                </c:pt>
                <c:pt idx="192">
                  <c:v>10</c:v>
                </c:pt>
                <c:pt idx="193">
                  <c:v>20</c:v>
                </c:pt>
                <c:pt idx="194">
                  <c:v>30</c:v>
                </c:pt>
                <c:pt idx="195">
                  <c:v>40</c:v>
                </c:pt>
                <c:pt idx="196">
                  <c:v>50</c:v>
                </c:pt>
                <c:pt idx="197">
                  <c:v>60</c:v>
                </c:pt>
                <c:pt idx="198">
                  <c:v>70</c:v>
                </c:pt>
                <c:pt idx="199">
                  <c:v>80</c:v>
                </c:pt>
                <c:pt idx="200">
                  <c:v>90</c:v>
                </c:pt>
                <c:pt idx="201">
                  <c:v>100</c:v>
                </c:pt>
                <c:pt idx="202">
                  <c:v>110</c:v>
                </c:pt>
                <c:pt idx="203">
                  <c:v>120</c:v>
                </c:pt>
                <c:pt idx="204">
                  <c:v>130</c:v>
                </c:pt>
                <c:pt idx="205">
                  <c:v>140</c:v>
                </c:pt>
                <c:pt idx="206">
                  <c:v>150</c:v>
                </c:pt>
                <c:pt idx="207">
                  <c:v>160</c:v>
                </c:pt>
                <c:pt idx="208">
                  <c:v>170</c:v>
                </c:pt>
                <c:pt idx="209">
                  <c:v>180</c:v>
                </c:pt>
                <c:pt idx="210">
                  <c:v>190</c:v>
                </c:pt>
                <c:pt idx="211">
                  <c:v>200</c:v>
                </c:pt>
                <c:pt idx="212">
                  <c:v>210</c:v>
                </c:pt>
                <c:pt idx="213">
                  <c:v>220</c:v>
                </c:pt>
                <c:pt idx="214">
                  <c:v>230</c:v>
                </c:pt>
                <c:pt idx="215">
                  <c:v>240</c:v>
                </c:pt>
                <c:pt idx="216">
                  <c:v>250</c:v>
                </c:pt>
                <c:pt idx="217">
                  <c:v>260</c:v>
                </c:pt>
                <c:pt idx="218">
                  <c:v>270</c:v>
                </c:pt>
                <c:pt idx="219">
                  <c:v>280</c:v>
                </c:pt>
                <c:pt idx="220">
                  <c:v>290</c:v>
                </c:pt>
                <c:pt idx="221">
                  <c:v>300</c:v>
                </c:pt>
                <c:pt idx="222">
                  <c:v>310</c:v>
                </c:pt>
                <c:pt idx="223">
                  <c:v>320</c:v>
                </c:pt>
                <c:pt idx="224">
                  <c:v>330</c:v>
                </c:pt>
                <c:pt idx="225">
                  <c:v>340</c:v>
                </c:pt>
                <c:pt idx="226">
                  <c:v>350</c:v>
                </c:pt>
                <c:pt idx="227">
                  <c:v>360</c:v>
                </c:pt>
                <c:pt idx="228">
                  <c:v>370</c:v>
                </c:pt>
                <c:pt idx="229">
                  <c:v>380</c:v>
                </c:pt>
                <c:pt idx="230">
                  <c:v>390</c:v>
                </c:pt>
                <c:pt idx="231">
                  <c:v>400</c:v>
                </c:pt>
                <c:pt idx="232">
                  <c:v>410</c:v>
                </c:pt>
                <c:pt idx="233">
                  <c:v>420</c:v>
                </c:pt>
                <c:pt idx="234">
                  <c:v>430</c:v>
                </c:pt>
                <c:pt idx="235">
                  <c:v>440</c:v>
                </c:pt>
                <c:pt idx="236">
                  <c:v>450</c:v>
                </c:pt>
                <c:pt idx="237">
                  <c:v>460</c:v>
                </c:pt>
                <c:pt idx="238">
                  <c:v>470</c:v>
                </c:pt>
                <c:pt idx="239">
                  <c:v>480</c:v>
                </c:pt>
                <c:pt idx="240">
                  <c:v>490</c:v>
                </c:pt>
                <c:pt idx="241">
                  <c:v>500</c:v>
                </c:pt>
                <c:pt idx="242">
                  <c:v>510</c:v>
                </c:pt>
                <c:pt idx="243">
                  <c:v>520</c:v>
                </c:pt>
                <c:pt idx="244">
                  <c:v>530</c:v>
                </c:pt>
                <c:pt idx="245">
                  <c:v>540</c:v>
                </c:pt>
                <c:pt idx="246">
                  <c:v>550</c:v>
                </c:pt>
                <c:pt idx="247">
                  <c:v>560</c:v>
                </c:pt>
                <c:pt idx="248">
                  <c:v>570</c:v>
                </c:pt>
                <c:pt idx="249">
                  <c:v>580</c:v>
                </c:pt>
                <c:pt idx="250">
                  <c:v>590</c:v>
                </c:pt>
                <c:pt idx="251">
                  <c:v>600</c:v>
                </c:pt>
                <c:pt idx="252">
                  <c:v>610</c:v>
                </c:pt>
                <c:pt idx="253">
                  <c:v>620</c:v>
                </c:pt>
                <c:pt idx="254">
                  <c:v>630</c:v>
                </c:pt>
                <c:pt idx="255">
                  <c:v>640</c:v>
                </c:pt>
                <c:pt idx="256">
                  <c:v>650</c:v>
                </c:pt>
                <c:pt idx="257">
                  <c:v>660</c:v>
                </c:pt>
                <c:pt idx="258">
                  <c:v>670</c:v>
                </c:pt>
                <c:pt idx="259">
                  <c:v>680</c:v>
                </c:pt>
                <c:pt idx="260">
                  <c:v>690</c:v>
                </c:pt>
                <c:pt idx="261">
                  <c:v>700</c:v>
                </c:pt>
                <c:pt idx="262">
                  <c:v>710</c:v>
                </c:pt>
                <c:pt idx="263">
                  <c:v>720</c:v>
                </c:pt>
                <c:pt idx="264">
                  <c:v>730</c:v>
                </c:pt>
                <c:pt idx="265">
                  <c:v>740</c:v>
                </c:pt>
                <c:pt idx="266">
                  <c:v>750</c:v>
                </c:pt>
                <c:pt idx="267">
                  <c:v>760</c:v>
                </c:pt>
                <c:pt idx="268">
                  <c:v>770</c:v>
                </c:pt>
                <c:pt idx="269">
                  <c:v>780</c:v>
                </c:pt>
                <c:pt idx="270">
                  <c:v>790</c:v>
                </c:pt>
                <c:pt idx="271">
                  <c:v>800</c:v>
                </c:pt>
                <c:pt idx="272">
                  <c:v>810</c:v>
                </c:pt>
                <c:pt idx="273">
                  <c:v>820</c:v>
                </c:pt>
                <c:pt idx="274">
                  <c:v>830</c:v>
                </c:pt>
                <c:pt idx="275">
                  <c:v>840</c:v>
                </c:pt>
                <c:pt idx="276">
                  <c:v>850</c:v>
                </c:pt>
                <c:pt idx="277">
                  <c:v>860</c:v>
                </c:pt>
                <c:pt idx="278">
                  <c:v>870</c:v>
                </c:pt>
                <c:pt idx="279">
                  <c:v>880</c:v>
                </c:pt>
                <c:pt idx="280">
                  <c:v>890</c:v>
                </c:pt>
                <c:pt idx="281">
                  <c:v>900</c:v>
                </c:pt>
                <c:pt idx="282">
                  <c:v>910</c:v>
                </c:pt>
                <c:pt idx="283">
                  <c:v>920</c:v>
                </c:pt>
                <c:pt idx="284">
                  <c:v>930</c:v>
                </c:pt>
                <c:pt idx="285">
                  <c:v>940</c:v>
                </c:pt>
                <c:pt idx="286">
                  <c:v>950</c:v>
                </c:pt>
                <c:pt idx="287">
                  <c:v>960</c:v>
                </c:pt>
                <c:pt idx="288">
                  <c:v>970</c:v>
                </c:pt>
                <c:pt idx="289">
                  <c:v>980</c:v>
                </c:pt>
                <c:pt idx="290">
                  <c:v>990</c:v>
                </c:pt>
                <c:pt idx="291">
                  <c:v>1000</c:v>
                </c:pt>
                <c:pt idx="292">
                  <c:v>1010</c:v>
                </c:pt>
                <c:pt idx="293">
                  <c:v>1020</c:v>
                </c:pt>
                <c:pt idx="294">
                  <c:v>1030</c:v>
                </c:pt>
                <c:pt idx="295">
                  <c:v>1040</c:v>
                </c:pt>
                <c:pt idx="296">
                  <c:v>1050</c:v>
                </c:pt>
                <c:pt idx="297">
                  <c:v>1060</c:v>
                </c:pt>
                <c:pt idx="298">
                  <c:v>1070</c:v>
                </c:pt>
                <c:pt idx="299">
                  <c:v>1080</c:v>
                </c:pt>
                <c:pt idx="300">
                  <c:v>1090</c:v>
                </c:pt>
                <c:pt idx="301">
                  <c:v>1100</c:v>
                </c:pt>
                <c:pt idx="302">
                  <c:v>1110</c:v>
                </c:pt>
                <c:pt idx="303">
                  <c:v>1120</c:v>
                </c:pt>
                <c:pt idx="304">
                  <c:v>1130</c:v>
                </c:pt>
                <c:pt idx="305">
                  <c:v>1140</c:v>
                </c:pt>
                <c:pt idx="306">
                  <c:v>1150</c:v>
                </c:pt>
                <c:pt idx="307">
                  <c:v>1160</c:v>
                </c:pt>
                <c:pt idx="308">
                  <c:v>1170</c:v>
                </c:pt>
                <c:pt idx="309">
                  <c:v>1180</c:v>
                </c:pt>
                <c:pt idx="310">
                  <c:v>1190</c:v>
                </c:pt>
                <c:pt idx="311">
                  <c:v>1200</c:v>
                </c:pt>
                <c:pt idx="312">
                  <c:v>1210</c:v>
                </c:pt>
                <c:pt idx="313">
                  <c:v>1220</c:v>
                </c:pt>
                <c:pt idx="314">
                  <c:v>1230</c:v>
                </c:pt>
                <c:pt idx="315">
                  <c:v>1240</c:v>
                </c:pt>
                <c:pt idx="316">
                  <c:v>1250</c:v>
                </c:pt>
                <c:pt idx="317">
                  <c:v>1260</c:v>
                </c:pt>
                <c:pt idx="318">
                  <c:v>1270</c:v>
                </c:pt>
                <c:pt idx="319">
                  <c:v>1280</c:v>
                </c:pt>
                <c:pt idx="320">
                  <c:v>1290</c:v>
                </c:pt>
                <c:pt idx="321">
                  <c:v>1300</c:v>
                </c:pt>
                <c:pt idx="322">
                  <c:v>1310</c:v>
                </c:pt>
                <c:pt idx="323">
                  <c:v>1320</c:v>
                </c:pt>
                <c:pt idx="324">
                  <c:v>1330</c:v>
                </c:pt>
                <c:pt idx="325">
                  <c:v>1340</c:v>
                </c:pt>
                <c:pt idx="326">
                  <c:v>1350</c:v>
                </c:pt>
                <c:pt idx="327">
                  <c:v>1360</c:v>
                </c:pt>
                <c:pt idx="328">
                  <c:v>1370</c:v>
                </c:pt>
                <c:pt idx="329">
                  <c:v>1380</c:v>
                </c:pt>
                <c:pt idx="330">
                  <c:v>1390</c:v>
                </c:pt>
                <c:pt idx="331">
                  <c:v>1400</c:v>
                </c:pt>
                <c:pt idx="332">
                  <c:v>1410</c:v>
                </c:pt>
                <c:pt idx="333">
                  <c:v>1420</c:v>
                </c:pt>
                <c:pt idx="334">
                  <c:v>1430</c:v>
                </c:pt>
                <c:pt idx="335">
                  <c:v>1440</c:v>
                </c:pt>
                <c:pt idx="336">
                  <c:v>1450</c:v>
                </c:pt>
                <c:pt idx="337">
                  <c:v>1460</c:v>
                </c:pt>
                <c:pt idx="338">
                  <c:v>1470</c:v>
                </c:pt>
                <c:pt idx="339">
                  <c:v>1480</c:v>
                </c:pt>
                <c:pt idx="340">
                  <c:v>1490</c:v>
                </c:pt>
                <c:pt idx="341">
                  <c:v>1500</c:v>
                </c:pt>
                <c:pt idx="342">
                  <c:v>1510</c:v>
                </c:pt>
                <c:pt idx="343">
                  <c:v>1520</c:v>
                </c:pt>
                <c:pt idx="344">
                  <c:v>1530</c:v>
                </c:pt>
                <c:pt idx="345">
                  <c:v>1540</c:v>
                </c:pt>
                <c:pt idx="346">
                  <c:v>1550</c:v>
                </c:pt>
                <c:pt idx="347">
                  <c:v>1560</c:v>
                </c:pt>
                <c:pt idx="348">
                  <c:v>1570</c:v>
                </c:pt>
                <c:pt idx="349">
                  <c:v>1580</c:v>
                </c:pt>
                <c:pt idx="350">
                  <c:v>1590</c:v>
                </c:pt>
                <c:pt idx="351">
                  <c:v>1600</c:v>
                </c:pt>
                <c:pt idx="352">
                  <c:v>1610</c:v>
                </c:pt>
                <c:pt idx="353">
                  <c:v>1620</c:v>
                </c:pt>
                <c:pt idx="354">
                  <c:v>1630</c:v>
                </c:pt>
                <c:pt idx="355">
                  <c:v>1640</c:v>
                </c:pt>
                <c:pt idx="356">
                  <c:v>1650</c:v>
                </c:pt>
                <c:pt idx="357">
                  <c:v>1660</c:v>
                </c:pt>
                <c:pt idx="358">
                  <c:v>1670</c:v>
                </c:pt>
                <c:pt idx="359">
                  <c:v>1680</c:v>
                </c:pt>
                <c:pt idx="360">
                  <c:v>1690</c:v>
                </c:pt>
                <c:pt idx="361">
                  <c:v>1700</c:v>
                </c:pt>
                <c:pt idx="362">
                  <c:v>1710</c:v>
                </c:pt>
                <c:pt idx="363">
                  <c:v>1720</c:v>
                </c:pt>
                <c:pt idx="364">
                  <c:v>1730</c:v>
                </c:pt>
                <c:pt idx="365">
                  <c:v>1740</c:v>
                </c:pt>
                <c:pt idx="366">
                  <c:v>1750</c:v>
                </c:pt>
                <c:pt idx="367">
                  <c:v>1760</c:v>
                </c:pt>
                <c:pt idx="368">
                  <c:v>1770</c:v>
                </c:pt>
                <c:pt idx="369">
                  <c:v>1780</c:v>
                </c:pt>
                <c:pt idx="370">
                  <c:v>1790</c:v>
                </c:pt>
                <c:pt idx="371">
                  <c:v>1800</c:v>
                </c:pt>
                <c:pt idx="372">
                  <c:v>1810</c:v>
                </c:pt>
                <c:pt idx="373">
                  <c:v>1820</c:v>
                </c:pt>
                <c:pt idx="374">
                  <c:v>1830</c:v>
                </c:pt>
                <c:pt idx="375">
                  <c:v>1840</c:v>
                </c:pt>
                <c:pt idx="376">
                  <c:v>1850</c:v>
                </c:pt>
                <c:pt idx="377">
                  <c:v>1860</c:v>
                </c:pt>
                <c:pt idx="378">
                  <c:v>1870</c:v>
                </c:pt>
                <c:pt idx="379">
                  <c:v>1880</c:v>
                </c:pt>
                <c:pt idx="380">
                  <c:v>1890</c:v>
                </c:pt>
                <c:pt idx="381">
                  <c:v>1900</c:v>
                </c:pt>
              </c:numCache>
            </c:numRef>
          </c:xVal>
          <c:yVal>
            <c:numRef>
              <c:f>'Antenna shape (2)'!$C$17:$C$408</c:f>
              <c:numCache>
                <c:formatCode>0.0</c:formatCode>
                <c:ptCount val="392"/>
                <c:pt idx="0">
                  <c:v>631.75</c:v>
                </c:pt>
                <c:pt idx="1">
                  <c:v>625.11749999999995</c:v>
                </c:pt>
                <c:pt idx="2">
                  <c:v>618.52</c:v>
                </c:pt>
                <c:pt idx="3">
                  <c:v>611.95749999999998</c:v>
                </c:pt>
                <c:pt idx="4">
                  <c:v>605.42999999999995</c:v>
                </c:pt>
                <c:pt idx="5">
                  <c:v>598.9375</c:v>
                </c:pt>
                <c:pt idx="6">
                  <c:v>592.48</c:v>
                </c:pt>
                <c:pt idx="7">
                  <c:v>586.0575</c:v>
                </c:pt>
                <c:pt idx="8">
                  <c:v>579.66999999999996</c:v>
                </c:pt>
                <c:pt idx="9">
                  <c:v>573.3175</c:v>
                </c:pt>
                <c:pt idx="10">
                  <c:v>567</c:v>
                </c:pt>
                <c:pt idx="11">
                  <c:v>560.71749999999997</c:v>
                </c:pt>
                <c:pt idx="12">
                  <c:v>554.47</c:v>
                </c:pt>
                <c:pt idx="13">
                  <c:v>548.25750000000005</c:v>
                </c:pt>
                <c:pt idx="14">
                  <c:v>542.08000000000004</c:v>
                </c:pt>
                <c:pt idx="15">
                  <c:v>535.9375</c:v>
                </c:pt>
                <c:pt idx="16">
                  <c:v>529.83000000000004</c:v>
                </c:pt>
                <c:pt idx="17">
                  <c:v>523.75750000000005</c:v>
                </c:pt>
                <c:pt idx="18">
                  <c:v>517.72</c:v>
                </c:pt>
                <c:pt idx="19">
                  <c:v>511.71749999999997</c:v>
                </c:pt>
                <c:pt idx="20">
                  <c:v>505.75</c:v>
                </c:pt>
                <c:pt idx="21">
                  <c:v>499.8175</c:v>
                </c:pt>
                <c:pt idx="22">
                  <c:v>493.92</c:v>
                </c:pt>
                <c:pt idx="23">
                  <c:v>488.0575</c:v>
                </c:pt>
                <c:pt idx="24">
                  <c:v>482.23</c:v>
                </c:pt>
                <c:pt idx="25">
                  <c:v>476.4375</c:v>
                </c:pt>
                <c:pt idx="26">
                  <c:v>470.68</c:v>
                </c:pt>
                <c:pt idx="27">
                  <c:v>464.95749999999998</c:v>
                </c:pt>
                <c:pt idx="28">
                  <c:v>459.27</c:v>
                </c:pt>
                <c:pt idx="29">
                  <c:v>453.61750000000001</c:v>
                </c:pt>
                <c:pt idx="30">
                  <c:v>448</c:v>
                </c:pt>
                <c:pt idx="31">
                  <c:v>442.41750000000002</c:v>
                </c:pt>
                <c:pt idx="32">
                  <c:v>436.87</c:v>
                </c:pt>
                <c:pt idx="33">
                  <c:v>431.35750000000002</c:v>
                </c:pt>
                <c:pt idx="34">
                  <c:v>425.88</c:v>
                </c:pt>
                <c:pt idx="35">
                  <c:v>420.4375</c:v>
                </c:pt>
                <c:pt idx="36">
                  <c:v>415.03</c:v>
                </c:pt>
                <c:pt idx="37">
                  <c:v>409.65749999999997</c:v>
                </c:pt>
                <c:pt idx="38">
                  <c:v>404.32</c:v>
                </c:pt>
                <c:pt idx="39">
                  <c:v>399.01749999999998</c:v>
                </c:pt>
                <c:pt idx="40">
                  <c:v>393.75</c:v>
                </c:pt>
                <c:pt idx="41">
                  <c:v>388.51749999999998</c:v>
                </c:pt>
                <c:pt idx="42">
                  <c:v>383.32</c:v>
                </c:pt>
                <c:pt idx="43">
                  <c:v>378.15749999999997</c:v>
                </c:pt>
                <c:pt idx="44">
                  <c:v>373.03</c:v>
                </c:pt>
                <c:pt idx="45">
                  <c:v>367.9375</c:v>
                </c:pt>
                <c:pt idx="46">
                  <c:v>362.88</c:v>
                </c:pt>
                <c:pt idx="47">
                  <c:v>357.85750000000002</c:v>
                </c:pt>
                <c:pt idx="48">
                  <c:v>352.87</c:v>
                </c:pt>
                <c:pt idx="49">
                  <c:v>347.91750000000002</c:v>
                </c:pt>
                <c:pt idx="50">
                  <c:v>343</c:v>
                </c:pt>
                <c:pt idx="51">
                  <c:v>338.11750000000001</c:v>
                </c:pt>
                <c:pt idx="52">
                  <c:v>333.27</c:v>
                </c:pt>
                <c:pt idx="53">
                  <c:v>328.45749999999998</c:v>
                </c:pt>
                <c:pt idx="54">
                  <c:v>323.68</c:v>
                </c:pt>
                <c:pt idx="55">
                  <c:v>318.9375</c:v>
                </c:pt>
                <c:pt idx="56">
                  <c:v>314.23</c:v>
                </c:pt>
                <c:pt idx="57">
                  <c:v>309.5575</c:v>
                </c:pt>
                <c:pt idx="58">
                  <c:v>304.92</c:v>
                </c:pt>
                <c:pt idx="59">
                  <c:v>300.3175</c:v>
                </c:pt>
                <c:pt idx="60">
                  <c:v>295.75</c:v>
                </c:pt>
                <c:pt idx="61">
                  <c:v>291.21749999999997</c:v>
                </c:pt>
                <c:pt idx="62">
                  <c:v>286.71999999999997</c:v>
                </c:pt>
                <c:pt idx="63">
                  <c:v>282.25749999999999</c:v>
                </c:pt>
                <c:pt idx="64">
                  <c:v>277.83</c:v>
                </c:pt>
                <c:pt idx="65">
                  <c:v>273.4375</c:v>
                </c:pt>
                <c:pt idx="67">
                  <c:v>269.08</c:v>
                </c:pt>
                <c:pt idx="68">
                  <c:v>264.75749999999999</c:v>
                </c:pt>
                <c:pt idx="69">
                  <c:v>260.46999999999997</c:v>
                </c:pt>
                <c:pt idx="70">
                  <c:v>256.21749999999997</c:v>
                </c:pt>
                <c:pt idx="71">
                  <c:v>252</c:v>
                </c:pt>
                <c:pt idx="72">
                  <c:v>247.8175</c:v>
                </c:pt>
                <c:pt idx="73">
                  <c:v>243.67</c:v>
                </c:pt>
                <c:pt idx="74">
                  <c:v>239.5575</c:v>
                </c:pt>
                <c:pt idx="75">
                  <c:v>235.48</c:v>
                </c:pt>
                <c:pt idx="76">
                  <c:v>231.4375</c:v>
                </c:pt>
                <c:pt idx="77">
                  <c:v>227.43</c:v>
                </c:pt>
                <c:pt idx="78">
                  <c:v>223.45750000000001</c:v>
                </c:pt>
                <c:pt idx="79">
                  <c:v>219.52</c:v>
                </c:pt>
                <c:pt idx="80">
                  <c:v>215.61750000000001</c:v>
                </c:pt>
                <c:pt idx="81">
                  <c:v>211.75</c:v>
                </c:pt>
                <c:pt idx="82">
                  <c:v>207.91749999999999</c:v>
                </c:pt>
                <c:pt idx="83">
                  <c:v>204.12</c:v>
                </c:pt>
                <c:pt idx="84">
                  <c:v>200.35749999999999</c:v>
                </c:pt>
                <c:pt idx="85">
                  <c:v>196.63</c:v>
                </c:pt>
                <c:pt idx="86">
                  <c:v>192.9375</c:v>
                </c:pt>
                <c:pt idx="87">
                  <c:v>189.28</c:v>
                </c:pt>
                <c:pt idx="88">
                  <c:v>185.6575</c:v>
                </c:pt>
                <c:pt idx="89">
                  <c:v>182.07</c:v>
                </c:pt>
                <c:pt idx="90">
                  <c:v>178.51749999999998</c:v>
                </c:pt>
                <c:pt idx="91">
                  <c:v>175</c:v>
                </c:pt>
                <c:pt idx="92">
                  <c:v>171.51749999999998</c:v>
                </c:pt>
                <c:pt idx="93">
                  <c:v>168.07</c:v>
                </c:pt>
                <c:pt idx="94">
                  <c:v>164.6575</c:v>
                </c:pt>
                <c:pt idx="95">
                  <c:v>161.28</c:v>
                </c:pt>
                <c:pt idx="96">
                  <c:v>157.9375</c:v>
                </c:pt>
                <c:pt idx="97">
                  <c:v>154.63</c:v>
                </c:pt>
                <c:pt idx="98">
                  <c:v>151.35749999999999</c:v>
                </c:pt>
                <c:pt idx="99">
                  <c:v>148.12</c:v>
                </c:pt>
                <c:pt idx="100">
                  <c:v>144.91749999999999</c:v>
                </c:pt>
                <c:pt idx="101">
                  <c:v>141.75</c:v>
                </c:pt>
                <c:pt idx="102">
                  <c:v>138.61750000000001</c:v>
                </c:pt>
                <c:pt idx="103">
                  <c:v>135.52000000000001</c:v>
                </c:pt>
                <c:pt idx="104">
                  <c:v>132.45750000000001</c:v>
                </c:pt>
                <c:pt idx="105">
                  <c:v>129.43</c:v>
                </c:pt>
                <c:pt idx="106">
                  <c:v>126.4375</c:v>
                </c:pt>
                <c:pt idx="107">
                  <c:v>123.48</c:v>
                </c:pt>
                <c:pt idx="108">
                  <c:v>120.5575</c:v>
                </c:pt>
                <c:pt idx="109">
                  <c:v>117.67</c:v>
                </c:pt>
                <c:pt idx="110">
                  <c:v>114.8175</c:v>
                </c:pt>
                <c:pt idx="111">
                  <c:v>112</c:v>
                </c:pt>
                <c:pt idx="112">
                  <c:v>109.2175</c:v>
                </c:pt>
                <c:pt idx="113">
                  <c:v>106.47</c:v>
                </c:pt>
                <c:pt idx="114">
                  <c:v>103.75749999999999</c:v>
                </c:pt>
                <c:pt idx="115">
                  <c:v>101.08</c:v>
                </c:pt>
                <c:pt idx="116">
                  <c:v>98.4375</c:v>
                </c:pt>
                <c:pt idx="117">
                  <c:v>95.83</c:v>
                </c:pt>
                <c:pt idx="118">
                  <c:v>93.257499999999993</c:v>
                </c:pt>
                <c:pt idx="119">
                  <c:v>90.72</c:v>
                </c:pt>
                <c:pt idx="120">
                  <c:v>88.217500000000001</c:v>
                </c:pt>
                <c:pt idx="121">
                  <c:v>85.75</c:v>
                </c:pt>
                <c:pt idx="122">
                  <c:v>83.317499999999995</c:v>
                </c:pt>
                <c:pt idx="123">
                  <c:v>80.92</c:v>
                </c:pt>
                <c:pt idx="124">
                  <c:v>78.557500000000005</c:v>
                </c:pt>
                <c:pt idx="125">
                  <c:v>76.23</c:v>
                </c:pt>
                <c:pt idx="126">
                  <c:v>73.9375</c:v>
                </c:pt>
                <c:pt idx="127">
                  <c:v>71.679999999999993</c:v>
                </c:pt>
                <c:pt idx="128">
                  <c:v>69.457499999999996</c:v>
                </c:pt>
                <c:pt idx="129">
                  <c:v>67.27</c:v>
                </c:pt>
                <c:pt idx="130">
                  <c:v>65.117499999999993</c:v>
                </c:pt>
                <c:pt idx="131">
                  <c:v>63</c:v>
                </c:pt>
                <c:pt idx="132">
                  <c:v>60.917499999999997</c:v>
                </c:pt>
                <c:pt idx="133">
                  <c:v>58.87</c:v>
                </c:pt>
                <c:pt idx="134">
                  <c:v>56.857500000000002</c:v>
                </c:pt>
                <c:pt idx="135">
                  <c:v>54.88</c:v>
                </c:pt>
                <c:pt idx="136">
                  <c:v>52.9375</c:v>
                </c:pt>
                <c:pt idx="137">
                  <c:v>51.03</c:v>
                </c:pt>
                <c:pt idx="138">
                  <c:v>49.157499999999999</c:v>
                </c:pt>
                <c:pt idx="139">
                  <c:v>47.32</c:v>
                </c:pt>
                <c:pt idx="140">
                  <c:v>45.517499999999998</c:v>
                </c:pt>
                <c:pt idx="141">
                  <c:v>43.75</c:v>
                </c:pt>
                <c:pt idx="142">
                  <c:v>42.017499999999998</c:v>
                </c:pt>
                <c:pt idx="143">
                  <c:v>40.32</c:v>
                </c:pt>
                <c:pt idx="144">
                  <c:v>38.657499999999999</c:v>
                </c:pt>
                <c:pt idx="145">
                  <c:v>37.03</c:v>
                </c:pt>
                <c:pt idx="146">
                  <c:v>35.4375</c:v>
                </c:pt>
                <c:pt idx="147">
                  <c:v>33.880000000000003</c:v>
                </c:pt>
                <c:pt idx="148">
                  <c:v>32.357500000000002</c:v>
                </c:pt>
                <c:pt idx="149">
                  <c:v>30.87</c:v>
                </c:pt>
                <c:pt idx="150">
                  <c:v>29.4175</c:v>
                </c:pt>
                <c:pt idx="151">
                  <c:v>28</c:v>
                </c:pt>
                <c:pt idx="152">
                  <c:v>26.6175</c:v>
                </c:pt>
                <c:pt idx="153">
                  <c:v>25.27</c:v>
                </c:pt>
                <c:pt idx="154">
                  <c:v>23.9575</c:v>
                </c:pt>
                <c:pt idx="155">
                  <c:v>22.68</c:v>
                </c:pt>
                <c:pt idx="156">
                  <c:v>21.4375</c:v>
                </c:pt>
                <c:pt idx="157">
                  <c:v>20.23</c:v>
                </c:pt>
                <c:pt idx="158">
                  <c:v>19.057500000000001</c:v>
                </c:pt>
                <c:pt idx="159">
                  <c:v>17.919999999999998</c:v>
                </c:pt>
                <c:pt idx="160">
                  <c:v>16.817499999999999</c:v>
                </c:pt>
                <c:pt idx="161">
                  <c:v>15.75</c:v>
                </c:pt>
                <c:pt idx="162">
                  <c:v>14.717499999999999</c:v>
                </c:pt>
                <c:pt idx="163">
                  <c:v>13.72</c:v>
                </c:pt>
                <c:pt idx="164">
                  <c:v>12.7575</c:v>
                </c:pt>
                <c:pt idx="165">
                  <c:v>11.83</c:v>
                </c:pt>
                <c:pt idx="166">
                  <c:v>10.9375</c:v>
                </c:pt>
                <c:pt idx="167">
                  <c:v>10.08</c:v>
                </c:pt>
                <c:pt idx="168">
                  <c:v>9.2575000000000003</c:v>
                </c:pt>
                <c:pt idx="169">
                  <c:v>8.4700000000000006</c:v>
                </c:pt>
                <c:pt idx="170">
                  <c:v>7.7175000000000002</c:v>
                </c:pt>
                <c:pt idx="171">
                  <c:v>7</c:v>
                </c:pt>
                <c:pt idx="172">
                  <c:v>6.3174999999999999</c:v>
                </c:pt>
                <c:pt idx="173">
                  <c:v>5.67</c:v>
                </c:pt>
                <c:pt idx="174">
                  <c:v>5.0575000000000001</c:v>
                </c:pt>
                <c:pt idx="175">
                  <c:v>4.4799999999999995</c:v>
                </c:pt>
                <c:pt idx="176">
                  <c:v>3.9375</c:v>
                </c:pt>
                <c:pt idx="177">
                  <c:v>3.43</c:v>
                </c:pt>
                <c:pt idx="178">
                  <c:v>2.9575</c:v>
                </c:pt>
                <c:pt idx="179">
                  <c:v>2.52</c:v>
                </c:pt>
                <c:pt idx="180">
                  <c:v>2.1175000000000002</c:v>
                </c:pt>
                <c:pt idx="181">
                  <c:v>1.75</c:v>
                </c:pt>
                <c:pt idx="182">
                  <c:v>1.4175</c:v>
                </c:pt>
                <c:pt idx="183">
                  <c:v>1.1199999999999999</c:v>
                </c:pt>
                <c:pt idx="184">
                  <c:v>0.85750000000000004</c:v>
                </c:pt>
                <c:pt idx="185">
                  <c:v>0.63</c:v>
                </c:pt>
                <c:pt idx="186">
                  <c:v>0.4375</c:v>
                </c:pt>
                <c:pt idx="187">
                  <c:v>0.27999999999999997</c:v>
                </c:pt>
                <c:pt idx="188">
                  <c:v>0.1575</c:v>
                </c:pt>
                <c:pt idx="189">
                  <c:v>6.9999999999999993E-2</c:v>
                </c:pt>
                <c:pt idx="190">
                  <c:v>1.7499999999999998E-2</c:v>
                </c:pt>
                <c:pt idx="191" formatCode="0">
                  <c:v>1428.5714285714287</c:v>
                </c:pt>
                <c:pt idx="192">
                  <c:v>1.7499999999999998E-2</c:v>
                </c:pt>
                <c:pt idx="193">
                  <c:v>6.9999999999999993E-2</c:v>
                </c:pt>
                <c:pt idx="194">
                  <c:v>0.1575</c:v>
                </c:pt>
                <c:pt idx="195">
                  <c:v>0.27999999999999997</c:v>
                </c:pt>
                <c:pt idx="196">
                  <c:v>0.4375</c:v>
                </c:pt>
                <c:pt idx="197">
                  <c:v>0.63</c:v>
                </c:pt>
                <c:pt idx="198">
                  <c:v>0.85750000000000004</c:v>
                </c:pt>
                <c:pt idx="199">
                  <c:v>1.1199999999999999</c:v>
                </c:pt>
                <c:pt idx="200">
                  <c:v>1.4175</c:v>
                </c:pt>
                <c:pt idx="201">
                  <c:v>1.75</c:v>
                </c:pt>
                <c:pt idx="202">
                  <c:v>2.1175000000000002</c:v>
                </c:pt>
                <c:pt idx="203">
                  <c:v>2.52</c:v>
                </c:pt>
                <c:pt idx="204">
                  <c:v>2.9575</c:v>
                </c:pt>
                <c:pt idx="205">
                  <c:v>3.43</c:v>
                </c:pt>
                <c:pt idx="206">
                  <c:v>3.9375</c:v>
                </c:pt>
                <c:pt idx="207">
                  <c:v>4.4799999999999995</c:v>
                </c:pt>
                <c:pt idx="208">
                  <c:v>5.0575000000000001</c:v>
                </c:pt>
                <c:pt idx="209">
                  <c:v>5.67</c:v>
                </c:pt>
                <c:pt idx="210">
                  <c:v>6.3174999999999999</c:v>
                </c:pt>
                <c:pt idx="211">
                  <c:v>7</c:v>
                </c:pt>
                <c:pt idx="212">
                  <c:v>7.7175000000000002</c:v>
                </c:pt>
                <c:pt idx="213">
                  <c:v>8.4700000000000006</c:v>
                </c:pt>
                <c:pt idx="214">
                  <c:v>9.2575000000000003</c:v>
                </c:pt>
                <c:pt idx="215">
                  <c:v>10.08</c:v>
                </c:pt>
                <c:pt idx="216">
                  <c:v>10.9375</c:v>
                </c:pt>
                <c:pt idx="217">
                  <c:v>11.83</c:v>
                </c:pt>
                <c:pt idx="218">
                  <c:v>12.7575</c:v>
                </c:pt>
                <c:pt idx="219">
                  <c:v>13.72</c:v>
                </c:pt>
                <c:pt idx="220">
                  <c:v>14.717499999999999</c:v>
                </c:pt>
                <c:pt idx="221">
                  <c:v>15.75</c:v>
                </c:pt>
                <c:pt idx="222">
                  <c:v>16.817499999999999</c:v>
                </c:pt>
                <c:pt idx="223">
                  <c:v>17.919999999999998</c:v>
                </c:pt>
                <c:pt idx="224">
                  <c:v>19.057500000000001</c:v>
                </c:pt>
                <c:pt idx="225">
                  <c:v>20.23</c:v>
                </c:pt>
                <c:pt idx="226">
                  <c:v>21.4375</c:v>
                </c:pt>
                <c:pt idx="227">
                  <c:v>22.68</c:v>
                </c:pt>
                <c:pt idx="228">
                  <c:v>23.9575</c:v>
                </c:pt>
                <c:pt idx="229">
                  <c:v>25.27</c:v>
                </c:pt>
                <c:pt idx="230">
                  <c:v>26.6175</c:v>
                </c:pt>
                <c:pt idx="231">
                  <c:v>28</c:v>
                </c:pt>
                <c:pt idx="232">
                  <c:v>29.4175</c:v>
                </c:pt>
                <c:pt idx="233">
                  <c:v>30.87</c:v>
                </c:pt>
                <c:pt idx="234">
                  <c:v>32.357500000000002</c:v>
                </c:pt>
                <c:pt idx="235">
                  <c:v>33.880000000000003</c:v>
                </c:pt>
                <c:pt idx="236">
                  <c:v>35.4375</c:v>
                </c:pt>
                <c:pt idx="237">
                  <c:v>37.03</c:v>
                </c:pt>
                <c:pt idx="238">
                  <c:v>38.657499999999999</c:v>
                </c:pt>
                <c:pt idx="239">
                  <c:v>40.32</c:v>
                </c:pt>
                <c:pt idx="240">
                  <c:v>42.017499999999998</c:v>
                </c:pt>
                <c:pt idx="241">
                  <c:v>43.75</c:v>
                </c:pt>
                <c:pt idx="242">
                  <c:v>45.517499999999998</c:v>
                </c:pt>
                <c:pt idx="243">
                  <c:v>47.32</c:v>
                </c:pt>
                <c:pt idx="244">
                  <c:v>49.157499999999999</c:v>
                </c:pt>
                <c:pt idx="245">
                  <c:v>51.03</c:v>
                </c:pt>
                <c:pt idx="246">
                  <c:v>52.9375</c:v>
                </c:pt>
                <c:pt idx="247">
                  <c:v>54.88</c:v>
                </c:pt>
                <c:pt idx="248">
                  <c:v>56.857500000000002</c:v>
                </c:pt>
                <c:pt idx="249">
                  <c:v>58.87</c:v>
                </c:pt>
                <c:pt idx="250">
                  <c:v>60.917499999999997</c:v>
                </c:pt>
                <c:pt idx="251">
                  <c:v>63</c:v>
                </c:pt>
                <c:pt idx="252">
                  <c:v>65.117499999999993</c:v>
                </c:pt>
                <c:pt idx="253">
                  <c:v>67.27</c:v>
                </c:pt>
                <c:pt idx="254">
                  <c:v>69.457499999999996</c:v>
                </c:pt>
                <c:pt idx="255">
                  <c:v>71.679999999999993</c:v>
                </c:pt>
                <c:pt idx="256">
                  <c:v>73.9375</c:v>
                </c:pt>
                <c:pt idx="257">
                  <c:v>76.23</c:v>
                </c:pt>
                <c:pt idx="258">
                  <c:v>78.557500000000005</c:v>
                </c:pt>
                <c:pt idx="259">
                  <c:v>80.92</c:v>
                </c:pt>
                <c:pt idx="260">
                  <c:v>83.317499999999995</c:v>
                </c:pt>
                <c:pt idx="261">
                  <c:v>85.75</c:v>
                </c:pt>
                <c:pt idx="262">
                  <c:v>88.217500000000001</c:v>
                </c:pt>
                <c:pt idx="263">
                  <c:v>90.72</c:v>
                </c:pt>
                <c:pt idx="264">
                  <c:v>93.257499999999993</c:v>
                </c:pt>
                <c:pt idx="265">
                  <c:v>95.83</c:v>
                </c:pt>
                <c:pt idx="266">
                  <c:v>98.4375</c:v>
                </c:pt>
                <c:pt idx="267">
                  <c:v>101.08</c:v>
                </c:pt>
                <c:pt idx="268">
                  <c:v>103.75749999999999</c:v>
                </c:pt>
                <c:pt idx="269">
                  <c:v>106.47</c:v>
                </c:pt>
                <c:pt idx="270">
                  <c:v>109.2175</c:v>
                </c:pt>
                <c:pt idx="271">
                  <c:v>112</c:v>
                </c:pt>
                <c:pt idx="272">
                  <c:v>114.8175</c:v>
                </c:pt>
                <c:pt idx="273">
                  <c:v>117.67</c:v>
                </c:pt>
                <c:pt idx="274">
                  <c:v>120.5575</c:v>
                </c:pt>
                <c:pt idx="275">
                  <c:v>123.48</c:v>
                </c:pt>
                <c:pt idx="276">
                  <c:v>126.4375</c:v>
                </c:pt>
                <c:pt idx="277">
                  <c:v>129.43</c:v>
                </c:pt>
                <c:pt idx="278">
                  <c:v>132.45750000000001</c:v>
                </c:pt>
                <c:pt idx="279">
                  <c:v>135.52000000000001</c:v>
                </c:pt>
                <c:pt idx="280">
                  <c:v>138.61750000000001</c:v>
                </c:pt>
                <c:pt idx="281">
                  <c:v>141.75</c:v>
                </c:pt>
                <c:pt idx="282">
                  <c:v>144.91749999999999</c:v>
                </c:pt>
                <c:pt idx="283">
                  <c:v>148.12</c:v>
                </c:pt>
                <c:pt idx="284">
                  <c:v>151.35749999999999</c:v>
                </c:pt>
                <c:pt idx="285">
                  <c:v>154.63</c:v>
                </c:pt>
                <c:pt idx="286">
                  <c:v>157.9375</c:v>
                </c:pt>
                <c:pt idx="287">
                  <c:v>161.28</c:v>
                </c:pt>
                <c:pt idx="288">
                  <c:v>164.6575</c:v>
                </c:pt>
                <c:pt idx="289">
                  <c:v>168.07</c:v>
                </c:pt>
                <c:pt idx="290">
                  <c:v>171.51749999999998</c:v>
                </c:pt>
                <c:pt idx="291">
                  <c:v>175</c:v>
                </c:pt>
                <c:pt idx="292">
                  <c:v>178.51749999999998</c:v>
                </c:pt>
                <c:pt idx="293">
                  <c:v>182.07</c:v>
                </c:pt>
                <c:pt idx="294">
                  <c:v>185.6575</c:v>
                </c:pt>
                <c:pt idx="295">
                  <c:v>189.28</c:v>
                </c:pt>
                <c:pt idx="296">
                  <c:v>192.9375</c:v>
                </c:pt>
                <c:pt idx="297">
                  <c:v>196.63</c:v>
                </c:pt>
                <c:pt idx="298">
                  <c:v>200.35749999999999</c:v>
                </c:pt>
                <c:pt idx="299">
                  <c:v>204.12</c:v>
                </c:pt>
                <c:pt idx="300">
                  <c:v>207.91749999999999</c:v>
                </c:pt>
                <c:pt idx="301">
                  <c:v>211.75</c:v>
                </c:pt>
                <c:pt idx="302">
                  <c:v>215.61750000000001</c:v>
                </c:pt>
                <c:pt idx="303">
                  <c:v>219.52</c:v>
                </c:pt>
                <c:pt idx="304">
                  <c:v>223.45750000000001</c:v>
                </c:pt>
                <c:pt idx="305">
                  <c:v>227.43</c:v>
                </c:pt>
                <c:pt idx="306">
                  <c:v>231.4375</c:v>
                </c:pt>
                <c:pt idx="307">
                  <c:v>235.48</c:v>
                </c:pt>
                <c:pt idx="308">
                  <c:v>239.5575</c:v>
                </c:pt>
                <c:pt idx="309">
                  <c:v>243.67</c:v>
                </c:pt>
                <c:pt idx="310">
                  <c:v>247.8175</c:v>
                </c:pt>
                <c:pt idx="311">
                  <c:v>252</c:v>
                </c:pt>
                <c:pt idx="312">
                  <c:v>256.21749999999997</c:v>
                </c:pt>
                <c:pt idx="313">
                  <c:v>260.46999999999997</c:v>
                </c:pt>
                <c:pt idx="314">
                  <c:v>264.75749999999999</c:v>
                </c:pt>
                <c:pt idx="315">
                  <c:v>269.08</c:v>
                </c:pt>
                <c:pt idx="316">
                  <c:v>273.4375</c:v>
                </c:pt>
                <c:pt idx="317">
                  <c:v>277.83</c:v>
                </c:pt>
                <c:pt idx="318">
                  <c:v>282.25749999999999</c:v>
                </c:pt>
                <c:pt idx="319">
                  <c:v>286.71999999999997</c:v>
                </c:pt>
                <c:pt idx="320">
                  <c:v>291.21749999999997</c:v>
                </c:pt>
                <c:pt idx="321">
                  <c:v>295.75</c:v>
                </c:pt>
                <c:pt idx="322">
                  <c:v>300.3175</c:v>
                </c:pt>
                <c:pt idx="323">
                  <c:v>304.92</c:v>
                </c:pt>
                <c:pt idx="324">
                  <c:v>309.5575</c:v>
                </c:pt>
                <c:pt idx="325">
                  <c:v>314.23</c:v>
                </c:pt>
                <c:pt idx="326">
                  <c:v>318.9375</c:v>
                </c:pt>
                <c:pt idx="327">
                  <c:v>323.68</c:v>
                </c:pt>
                <c:pt idx="328">
                  <c:v>328.45749999999998</c:v>
                </c:pt>
                <c:pt idx="329">
                  <c:v>333.27</c:v>
                </c:pt>
                <c:pt idx="330">
                  <c:v>338.11750000000001</c:v>
                </c:pt>
                <c:pt idx="331">
                  <c:v>343</c:v>
                </c:pt>
                <c:pt idx="332">
                  <c:v>347.91750000000002</c:v>
                </c:pt>
                <c:pt idx="333">
                  <c:v>352.87</c:v>
                </c:pt>
                <c:pt idx="334">
                  <c:v>357.85750000000002</c:v>
                </c:pt>
                <c:pt idx="335">
                  <c:v>362.88</c:v>
                </c:pt>
                <c:pt idx="336">
                  <c:v>367.9375</c:v>
                </c:pt>
                <c:pt idx="337">
                  <c:v>373.03</c:v>
                </c:pt>
                <c:pt idx="338">
                  <c:v>378.15749999999997</c:v>
                </c:pt>
                <c:pt idx="339">
                  <c:v>383.32</c:v>
                </c:pt>
                <c:pt idx="340">
                  <c:v>388.51749999999998</c:v>
                </c:pt>
                <c:pt idx="341">
                  <c:v>393.75</c:v>
                </c:pt>
                <c:pt idx="342">
                  <c:v>399.01749999999998</c:v>
                </c:pt>
                <c:pt idx="343">
                  <c:v>404.32</c:v>
                </c:pt>
                <c:pt idx="344">
                  <c:v>409.65749999999997</c:v>
                </c:pt>
                <c:pt idx="345">
                  <c:v>415.03</c:v>
                </c:pt>
                <c:pt idx="346">
                  <c:v>420.4375</c:v>
                </c:pt>
                <c:pt idx="347">
                  <c:v>425.88</c:v>
                </c:pt>
                <c:pt idx="348">
                  <c:v>431.35750000000002</c:v>
                </c:pt>
                <c:pt idx="349">
                  <c:v>436.87</c:v>
                </c:pt>
                <c:pt idx="350">
                  <c:v>442.41750000000002</c:v>
                </c:pt>
                <c:pt idx="351">
                  <c:v>448</c:v>
                </c:pt>
                <c:pt idx="352">
                  <c:v>453.61750000000001</c:v>
                </c:pt>
                <c:pt idx="353">
                  <c:v>459.27</c:v>
                </c:pt>
                <c:pt idx="354">
                  <c:v>464.95749999999998</c:v>
                </c:pt>
                <c:pt idx="355">
                  <c:v>470.68</c:v>
                </c:pt>
                <c:pt idx="356">
                  <c:v>476.4375</c:v>
                </c:pt>
                <c:pt idx="357">
                  <c:v>482.23</c:v>
                </c:pt>
                <c:pt idx="358">
                  <c:v>488.0575</c:v>
                </c:pt>
                <c:pt idx="359">
                  <c:v>493.92</c:v>
                </c:pt>
                <c:pt idx="360">
                  <c:v>499.8175</c:v>
                </c:pt>
                <c:pt idx="361">
                  <c:v>505.75</c:v>
                </c:pt>
                <c:pt idx="362">
                  <c:v>511.71749999999997</c:v>
                </c:pt>
                <c:pt idx="363">
                  <c:v>517.72</c:v>
                </c:pt>
                <c:pt idx="364">
                  <c:v>523.75750000000005</c:v>
                </c:pt>
                <c:pt idx="365">
                  <c:v>529.83000000000004</c:v>
                </c:pt>
                <c:pt idx="366">
                  <c:v>535.9375</c:v>
                </c:pt>
                <c:pt idx="367">
                  <c:v>542.08000000000004</c:v>
                </c:pt>
                <c:pt idx="368">
                  <c:v>548.25750000000005</c:v>
                </c:pt>
                <c:pt idx="369">
                  <c:v>554.47</c:v>
                </c:pt>
                <c:pt idx="370">
                  <c:v>560.71749999999997</c:v>
                </c:pt>
                <c:pt idx="371">
                  <c:v>567</c:v>
                </c:pt>
                <c:pt idx="372">
                  <c:v>573.3175</c:v>
                </c:pt>
                <c:pt idx="373">
                  <c:v>579.66999999999996</c:v>
                </c:pt>
                <c:pt idx="374">
                  <c:v>586.0575</c:v>
                </c:pt>
                <c:pt idx="375">
                  <c:v>592.48</c:v>
                </c:pt>
                <c:pt idx="376">
                  <c:v>598.9375</c:v>
                </c:pt>
                <c:pt idx="377">
                  <c:v>605.42999999999995</c:v>
                </c:pt>
                <c:pt idx="378">
                  <c:v>611.95749999999998</c:v>
                </c:pt>
                <c:pt idx="379">
                  <c:v>618.52</c:v>
                </c:pt>
                <c:pt idx="380">
                  <c:v>625.11749999999995</c:v>
                </c:pt>
                <c:pt idx="381">
                  <c:v>631.75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1EA-40B7-9FBF-3ACB8DBAAF33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'Antenna shape (2)'!$I$10</c:f>
              <c:numCache>
                <c:formatCode>0</c:formatCode>
                <c:ptCount val="1"/>
                <c:pt idx="0">
                  <c:v>1428.5714285714287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Antennenform!#REF!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11EA-40B7-9FBF-3ACB8DBAA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315712"/>
        <c:axId val="204914688"/>
      </c:scatterChart>
      <c:valAx>
        <c:axId val="176315712"/>
        <c:scaling>
          <c:orientation val="minMax"/>
          <c:max val="2000"/>
          <c:min val="-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914688"/>
        <c:crossesAt val="0"/>
        <c:crossBetween val="midCat"/>
        <c:majorUnit val="200"/>
        <c:minorUnit val="200"/>
      </c:valAx>
      <c:valAx>
        <c:axId val="204914688"/>
        <c:scaling>
          <c:orientation val="minMax"/>
          <c:max val="2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15712"/>
        <c:crossesAt val="-2000"/>
        <c:crossBetween val="midCat"/>
        <c:majorUnit val="200"/>
        <c:minorUnit val="2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Parabelform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'Antenna shape (2)'!$P$17:$P$56</c:f>
              <c:numCache>
                <c:formatCode>General</c:formatCode>
                <c:ptCount val="40"/>
                <c:pt idx="0">
                  <c:v>0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150</c:v>
                </c:pt>
                <c:pt idx="5">
                  <c:v>200</c:v>
                </c:pt>
                <c:pt idx="6">
                  <c:v>250</c:v>
                </c:pt>
                <c:pt idx="7">
                  <c:v>300</c:v>
                </c:pt>
                <c:pt idx="8">
                  <c:v>350</c:v>
                </c:pt>
                <c:pt idx="9">
                  <c:v>400</c:v>
                </c:pt>
                <c:pt idx="10">
                  <c:v>450</c:v>
                </c:pt>
                <c:pt idx="11">
                  <c:v>500</c:v>
                </c:pt>
                <c:pt idx="12">
                  <c:v>550</c:v>
                </c:pt>
                <c:pt idx="13">
                  <c:v>600</c:v>
                </c:pt>
                <c:pt idx="14">
                  <c:v>650</c:v>
                </c:pt>
                <c:pt idx="15">
                  <c:v>700</c:v>
                </c:pt>
                <c:pt idx="16">
                  <c:v>750</c:v>
                </c:pt>
                <c:pt idx="17">
                  <c:v>800</c:v>
                </c:pt>
                <c:pt idx="18">
                  <c:v>850</c:v>
                </c:pt>
                <c:pt idx="19">
                  <c:v>900</c:v>
                </c:pt>
                <c:pt idx="20">
                  <c:v>950</c:v>
                </c:pt>
                <c:pt idx="21">
                  <c:v>1000</c:v>
                </c:pt>
                <c:pt idx="22">
                  <c:v>1050</c:v>
                </c:pt>
                <c:pt idx="23">
                  <c:v>1100</c:v>
                </c:pt>
                <c:pt idx="24">
                  <c:v>1150</c:v>
                </c:pt>
                <c:pt idx="25">
                  <c:v>1200</c:v>
                </c:pt>
                <c:pt idx="26">
                  <c:v>1250</c:v>
                </c:pt>
                <c:pt idx="27">
                  <c:v>1300</c:v>
                </c:pt>
                <c:pt idx="28">
                  <c:v>1350</c:v>
                </c:pt>
                <c:pt idx="29">
                  <c:v>1400</c:v>
                </c:pt>
                <c:pt idx="30">
                  <c:v>1450</c:v>
                </c:pt>
                <c:pt idx="31">
                  <c:v>1500</c:v>
                </c:pt>
                <c:pt idx="32">
                  <c:v>1550</c:v>
                </c:pt>
                <c:pt idx="33">
                  <c:v>1600</c:v>
                </c:pt>
                <c:pt idx="34">
                  <c:v>1650</c:v>
                </c:pt>
                <c:pt idx="35">
                  <c:v>1700</c:v>
                </c:pt>
                <c:pt idx="36">
                  <c:v>1750</c:v>
                </c:pt>
                <c:pt idx="37">
                  <c:v>1800</c:v>
                </c:pt>
                <c:pt idx="38">
                  <c:v>1850</c:v>
                </c:pt>
                <c:pt idx="39">
                  <c:v>1900</c:v>
                </c:pt>
              </c:numCache>
            </c:numRef>
          </c:xVal>
          <c:yVal>
            <c:numRef>
              <c:f>'Antenna shape (2)'!$Q$17:$Q$56</c:f>
              <c:numCache>
                <c:formatCode>0.0</c:formatCode>
                <c:ptCount val="40"/>
                <c:pt idx="0">
                  <c:v>-1</c:v>
                </c:pt>
                <c:pt idx="1">
                  <c:v>-0.5625</c:v>
                </c:pt>
                <c:pt idx="2">
                  <c:v>-1.5625E-2</c:v>
                </c:pt>
                <c:pt idx="3">
                  <c:v>0.75</c:v>
                </c:pt>
                <c:pt idx="4">
                  <c:v>2.9375</c:v>
                </c:pt>
                <c:pt idx="5">
                  <c:v>6</c:v>
                </c:pt>
                <c:pt idx="6">
                  <c:v>9.9375</c:v>
                </c:pt>
                <c:pt idx="7">
                  <c:v>14.75</c:v>
                </c:pt>
                <c:pt idx="8">
                  <c:v>20.4375</c:v>
                </c:pt>
                <c:pt idx="9">
                  <c:v>27</c:v>
                </c:pt>
                <c:pt idx="10">
                  <c:v>34.4375</c:v>
                </c:pt>
                <c:pt idx="11">
                  <c:v>42.75</c:v>
                </c:pt>
                <c:pt idx="12">
                  <c:v>51.9375</c:v>
                </c:pt>
                <c:pt idx="13">
                  <c:v>62</c:v>
                </c:pt>
                <c:pt idx="14">
                  <c:v>72.9375</c:v>
                </c:pt>
                <c:pt idx="15">
                  <c:v>84.75</c:v>
                </c:pt>
                <c:pt idx="16">
                  <c:v>97.4375</c:v>
                </c:pt>
                <c:pt idx="17">
                  <c:v>111</c:v>
                </c:pt>
                <c:pt idx="18">
                  <c:v>125.4375</c:v>
                </c:pt>
                <c:pt idx="19">
                  <c:v>140.75</c:v>
                </c:pt>
                <c:pt idx="20">
                  <c:v>156.9375</c:v>
                </c:pt>
                <c:pt idx="21">
                  <c:v>174</c:v>
                </c:pt>
                <c:pt idx="22">
                  <c:v>191.9375</c:v>
                </c:pt>
                <c:pt idx="23">
                  <c:v>210.75</c:v>
                </c:pt>
                <c:pt idx="24">
                  <c:v>230.4375</c:v>
                </c:pt>
                <c:pt idx="25">
                  <c:v>251</c:v>
                </c:pt>
                <c:pt idx="26">
                  <c:v>272.4375</c:v>
                </c:pt>
                <c:pt idx="27">
                  <c:v>294.75</c:v>
                </c:pt>
                <c:pt idx="28">
                  <c:v>317.9375</c:v>
                </c:pt>
                <c:pt idx="29">
                  <c:v>342</c:v>
                </c:pt>
                <c:pt idx="30">
                  <c:v>366.9375</c:v>
                </c:pt>
                <c:pt idx="31">
                  <c:v>392.75</c:v>
                </c:pt>
                <c:pt idx="32">
                  <c:v>419.4375</c:v>
                </c:pt>
                <c:pt idx="33">
                  <c:v>447</c:v>
                </c:pt>
                <c:pt idx="34">
                  <c:v>475.4375</c:v>
                </c:pt>
                <c:pt idx="35">
                  <c:v>504.75</c:v>
                </c:pt>
                <c:pt idx="36">
                  <c:v>534.9375</c:v>
                </c:pt>
                <c:pt idx="37">
                  <c:v>566</c:v>
                </c:pt>
                <c:pt idx="38">
                  <c:v>597.9375</c:v>
                </c:pt>
                <c:pt idx="39">
                  <c:v>630.75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A31-4EE2-9988-E58CD640E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916416"/>
        <c:axId val="204916992"/>
      </c:scatterChart>
      <c:valAx>
        <c:axId val="204916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916992"/>
        <c:crosses val="autoZero"/>
        <c:crossBetween val="midCat"/>
      </c:valAx>
      <c:valAx>
        <c:axId val="204916992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916416"/>
        <c:crosses val="autoZero"/>
        <c:crossBetween val="midCat"/>
        <c:majorUnit val="2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Halbe Segmentbreite [mm]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'Antenna shape (2)'!$T$46:$T$85</c:f>
              <c:numCache>
                <c:formatCode>0</c:formatCode>
                <c:ptCount val="40"/>
                <c:pt idx="0">
                  <c:v>0</c:v>
                </c:pt>
                <c:pt idx="1">
                  <c:v>50.002551966109934</c:v>
                </c:pt>
                <c:pt idx="2">
                  <c:v>100.02041291674453</c:v>
                </c:pt>
                <c:pt idx="3">
                  <c:v>150.0688777895781</c:v>
                </c:pt>
                <c:pt idx="4">
                  <c:v>200.16321349292201</c:v>
                </c:pt>
                <c:pt idx="5">
                  <c:v>250.31864505120433</c:v>
                </c:pt>
                <c:pt idx="6">
                  <c:v>300.55034194073744</c:v>
                </c:pt>
                <c:pt idx="7">
                  <c:v>350.87340467605395</c:v>
                </c:pt>
                <c:pt idx="8">
                  <c:v>401.30285170449406</c:v>
                </c:pt>
                <c:pt idx="9">
                  <c:v>451.85360666353154</c:v>
                </c:pt>
                <c:pt idx="10">
                  <c:v>502.54048605166133</c:v>
                </c:pt>
                <c:pt idx="11">
                  <c:v>553.37818735954988</c:v>
                </c:pt>
                <c:pt idx="12">
                  <c:v>604.38127770367669</c:v>
                </c:pt>
                <c:pt idx="13">
                  <c:v>655.56418299991321</c:v>
                </c:pt>
                <c:pt idx="14">
                  <c:v>706.94117770953039</c:v>
                </c:pt>
                <c:pt idx="15">
                  <c:v>758.52637518498739</c:v>
                </c:pt>
                <c:pt idx="16">
                  <c:v>810.33371863771151</c:v>
                </c:pt>
                <c:pt idx="17">
                  <c:v>862.3769727449137</c:v>
                </c:pt>
                <c:pt idx="18">
                  <c:v>914.66971590743333</c:v>
                </c:pt>
                <c:pt idx="19">
                  <c:v>967.22533316568342</c:v>
                </c:pt>
                <c:pt idx="20">
                  <c:v>1020.0570097760615</c:v>
                </c:pt>
                <c:pt idx="21">
                  <c:v>1073.177725445745</c:v>
                </c:pt>
                <c:pt idx="22">
                  <c:v>1126.6002492196126</c:v>
                </c:pt>
                <c:pt idx="23">
                  <c:v>1180.3371350092111</c:v>
                </c:pt>
                <c:pt idx="24">
                  <c:v>1234.4007177501969</c:v>
                </c:pt>
                <c:pt idx="25">
                  <c:v>1288.8031101715592</c:v>
                </c:pt>
                <c:pt idx="26">
                  <c:v>1343.5562001571971</c:v>
                </c:pt>
                <c:pt idx="27">
                  <c:v>1398.6716486780422</c:v>
                </c:pt>
                <c:pt idx="28">
                  <c:v>1454.1608882709415</c:v>
                </c:pt>
                <c:pt idx="29">
                  <c:v>1510.0351220388654</c:v>
                </c:pt>
                <c:pt idx="30">
                  <c:v>1566.3053231457493</c:v>
                </c:pt>
                <c:pt idx="31">
                  <c:v>1622.9822347782979</c:v>
                </c:pt>
                <c:pt idx="32">
                  <c:v>1680.076370546474</c:v>
                </c:pt>
                <c:pt idx="33">
                  <c:v>1737.5980152940119</c:v>
                </c:pt>
                <c:pt idx="34">
                  <c:v>1795.5572262902324</c:v>
                </c:pt>
                <c:pt idx="35">
                  <c:v>1853.9638347745563</c:v>
                </c:pt>
                <c:pt idx="36">
                  <c:v>1912.8274478254943</c:v>
                </c:pt>
                <c:pt idx="37">
                  <c:v>1940.0607643926676</c:v>
                </c:pt>
                <c:pt idx="38">
                  <c:v>1972.1574505264134</c:v>
                </c:pt>
                <c:pt idx="39">
                  <c:v>2024.7609340560039</c:v>
                </c:pt>
              </c:numCache>
            </c:numRef>
          </c:xVal>
          <c:yVal>
            <c:numRef>
              <c:f>'Antenna shape (2)'!$W$46:$W$85</c:f>
              <c:numCache>
                <c:formatCode>0</c:formatCode>
                <c:ptCount val="40"/>
                <c:pt idx="0">
                  <c:v>0</c:v>
                </c:pt>
                <c:pt idx="1">
                  <c:v>13.089969389957473</c:v>
                </c:pt>
                <c:pt idx="2">
                  <c:v>26.179938779914945</c:v>
                </c:pt>
                <c:pt idx="3">
                  <c:v>39.269908169872416</c:v>
                </c:pt>
                <c:pt idx="4">
                  <c:v>52.35987755982989</c:v>
                </c:pt>
                <c:pt idx="5">
                  <c:v>65.449846949787357</c:v>
                </c:pt>
                <c:pt idx="6">
                  <c:v>78.539816339744831</c:v>
                </c:pt>
                <c:pt idx="7">
                  <c:v>91.629785729702292</c:v>
                </c:pt>
                <c:pt idx="8">
                  <c:v>104.71975511965978</c:v>
                </c:pt>
                <c:pt idx="9">
                  <c:v>117.80972450961724</c:v>
                </c:pt>
                <c:pt idx="10">
                  <c:v>130.89969389957471</c:v>
                </c:pt>
                <c:pt idx="11">
                  <c:v>143.98966328953219</c:v>
                </c:pt>
                <c:pt idx="12">
                  <c:v>157.07963267948966</c:v>
                </c:pt>
                <c:pt idx="13">
                  <c:v>170.16960206944711</c:v>
                </c:pt>
                <c:pt idx="14">
                  <c:v>183.25957145940458</c:v>
                </c:pt>
                <c:pt idx="15">
                  <c:v>196.34954084936206</c:v>
                </c:pt>
                <c:pt idx="16">
                  <c:v>209.43951023931956</c:v>
                </c:pt>
                <c:pt idx="17">
                  <c:v>222.52947962927701</c:v>
                </c:pt>
                <c:pt idx="18">
                  <c:v>235.61944901923448</c:v>
                </c:pt>
                <c:pt idx="19">
                  <c:v>248.70941840919195</c:v>
                </c:pt>
                <c:pt idx="20">
                  <c:v>261.79938779914943</c:v>
                </c:pt>
                <c:pt idx="21">
                  <c:v>274.88935718910687</c:v>
                </c:pt>
                <c:pt idx="22">
                  <c:v>287.97932657906438</c:v>
                </c:pt>
                <c:pt idx="23">
                  <c:v>301.06929596902182</c:v>
                </c:pt>
                <c:pt idx="24">
                  <c:v>314.15926535897933</c:v>
                </c:pt>
                <c:pt idx="25">
                  <c:v>327.24923474893677</c:v>
                </c:pt>
                <c:pt idx="26">
                  <c:v>340.33920413889422</c:v>
                </c:pt>
                <c:pt idx="27">
                  <c:v>353.42917352885178</c:v>
                </c:pt>
                <c:pt idx="28">
                  <c:v>366.51914291880917</c:v>
                </c:pt>
                <c:pt idx="29">
                  <c:v>379.60911230876667</c:v>
                </c:pt>
                <c:pt idx="30">
                  <c:v>392.69908169872411</c:v>
                </c:pt>
                <c:pt idx="31">
                  <c:v>405.78905108868162</c:v>
                </c:pt>
                <c:pt idx="32">
                  <c:v>418.87902047863912</c:v>
                </c:pt>
                <c:pt idx="33">
                  <c:v>431.96898986859657</c:v>
                </c:pt>
                <c:pt idx="34">
                  <c:v>445.05895925855401</c:v>
                </c:pt>
                <c:pt idx="35">
                  <c:v>458.14892864851146</c:v>
                </c:pt>
                <c:pt idx="36">
                  <c:v>471.23889803846896</c:v>
                </c:pt>
                <c:pt idx="37">
                  <c:v>477.26028395784942</c:v>
                </c:pt>
                <c:pt idx="38">
                  <c:v>484.32886742842646</c:v>
                </c:pt>
                <c:pt idx="39">
                  <c:v>495.84804049158902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16F-4E29-92F5-02FAEE369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918720"/>
        <c:axId val="204919296"/>
      </c:scatterChart>
      <c:valAx>
        <c:axId val="204918720"/>
        <c:scaling>
          <c:orientation val="minMax"/>
          <c:max val="24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919296"/>
        <c:crosses val="autoZero"/>
        <c:crossBetween val="midCat"/>
        <c:majorUnit val="200"/>
      </c:valAx>
      <c:valAx>
        <c:axId val="20491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918720"/>
        <c:crosses val="autoZero"/>
        <c:crossBetween val="midCat"/>
        <c:majorUnit val="2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Parabolantenne</a:t>
            </a:r>
          </a:p>
        </c:rich>
      </c:tx>
      <c:layout>
        <c:manualLayout>
          <c:xMode val="edge"/>
          <c:yMode val="edge"/>
          <c:x val="0.43658536585365887"/>
          <c:y val="2.65486725663716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'Antenna shape'!$B$17:$B$408</c:f>
              <c:numCache>
                <c:formatCode>General</c:formatCode>
                <c:ptCount val="392"/>
                <c:pt idx="0">
                  <c:v>-1900</c:v>
                </c:pt>
                <c:pt idx="1">
                  <c:v>-1890</c:v>
                </c:pt>
                <c:pt idx="2">
                  <c:v>-1880</c:v>
                </c:pt>
                <c:pt idx="3">
                  <c:v>-1870</c:v>
                </c:pt>
                <c:pt idx="4">
                  <c:v>-1860</c:v>
                </c:pt>
                <c:pt idx="5">
                  <c:v>-1850</c:v>
                </c:pt>
                <c:pt idx="6">
                  <c:v>-1840</c:v>
                </c:pt>
                <c:pt idx="7">
                  <c:v>-1830</c:v>
                </c:pt>
                <c:pt idx="8">
                  <c:v>-1820</c:v>
                </c:pt>
                <c:pt idx="9">
                  <c:v>-1810</c:v>
                </c:pt>
                <c:pt idx="10">
                  <c:v>-1800</c:v>
                </c:pt>
                <c:pt idx="11">
                  <c:v>-1790</c:v>
                </c:pt>
                <c:pt idx="12">
                  <c:v>-1780</c:v>
                </c:pt>
                <c:pt idx="13">
                  <c:v>-1770</c:v>
                </c:pt>
                <c:pt idx="14">
                  <c:v>-1760</c:v>
                </c:pt>
                <c:pt idx="15">
                  <c:v>-1750</c:v>
                </c:pt>
                <c:pt idx="16">
                  <c:v>-1740</c:v>
                </c:pt>
                <c:pt idx="17">
                  <c:v>-1730</c:v>
                </c:pt>
                <c:pt idx="18">
                  <c:v>-1720</c:v>
                </c:pt>
                <c:pt idx="19">
                  <c:v>-1710</c:v>
                </c:pt>
                <c:pt idx="20">
                  <c:v>-1700</c:v>
                </c:pt>
                <c:pt idx="21">
                  <c:v>-1690</c:v>
                </c:pt>
                <c:pt idx="22">
                  <c:v>-1680</c:v>
                </c:pt>
                <c:pt idx="23">
                  <c:v>-1670</c:v>
                </c:pt>
                <c:pt idx="24">
                  <c:v>-1660</c:v>
                </c:pt>
                <c:pt idx="25">
                  <c:v>-1650</c:v>
                </c:pt>
                <c:pt idx="26">
                  <c:v>-1640</c:v>
                </c:pt>
                <c:pt idx="27">
                  <c:v>-1630</c:v>
                </c:pt>
                <c:pt idx="28">
                  <c:v>-1620</c:v>
                </c:pt>
                <c:pt idx="29">
                  <c:v>-1610</c:v>
                </c:pt>
                <c:pt idx="30">
                  <c:v>-1600</c:v>
                </c:pt>
                <c:pt idx="31">
                  <c:v>-1590</c:v>
                </c:pt>
                <c:pt idx="32">
                  <c:v>-1580</c:v>
                </c:pt>
                <c:pt idx="33">
                  <c:v>-1570</c:v>
                </c:pt>
                <c:pt idx="34">
                  <c:v>-1560</c:v>
                </c:pt>
                <c:pt idx="35">
                  <c:v>-1550</c:v>
                </c:pt>
                <c:pt idx="36">
                  <c:v>-1540</c:v>
                </c:pt>
                <c:pt idx="37">
                  <c:v>-1530</c:v>
                </c:pt>
                <c:pt idx="38">
                  <c:v>-1520</c:v>
                </c:pt>
                <c:pt idx="39">
                  <c:v>-1510</c:v>
                </c:pt>
                <c:pt idx="40">
                  <c:v>-1500</c:v>
                </c:pt>
                <c:pt idx="41">
                  <c:v>-1490</c:v>
                </c:pt>
                <c:pt idx="42">
                  <c:v>-1480</c:v>
                </c:pt>
                <c:pt idx="43">
                  <c:v>-1470</c:v>
                </c:pt>
                <c:pt idx="44">
                  <c:v>-1460</c:v>
                </c:pt>
                <c:pt idx="45">
                  <c:v>-1450</c:v>
                </c:pt>
                <c:pt idx="46">
                  <c:v>-1440</c:v>
                </c:pt>
                <c:pt idx="47">
                  <c:v>-1430</c:v>
                </c:pt>
                <c:pt idx="48">
                  <c:v>-1420</c:v>
                </c:pt>
                <c:pt idx="49">
                  <c:v>-1410</c:v>
                </c:pt>
                <c:pt idx="50">
                  <c:v>-1400</c:v>
                </c:pt>
                <c:pt idx="51">
                  <c:v>-1390</c:v>
                </c:pt>
                <c:pt idx="52">
                  <c:v>-1380</c:v>
                </c:pt>
                <c:pt idx="53">
                  <c:v>-1370</c:v>
                </c:pt>
                <c:pt idx="54">
                  <c:v>-1360</c:v>
                </c:pt>
                <c:pt idx="55">
                  <c:v>-1350</c:v>
                </c:pt>
                <c:pt idx="56">
                  <c:v>-1340</c:v>
                </c:pt>
                <c:pt idx="57">
                  <c:v>-1330</c:v>
                </c:pt>
                <c:pt idx="58">
                  <c:v>-1320</c:v>
                </c:pt>
                <c:pt idx="59">
                  <c:v>-1310</c:v>
                </c:pt>
                <c:pt idx="60">
                  <c:v>-1300</c:v>
                </c:pt>
                <c:pt idx="61">
                  <c:v>-1290</c:v>
                </c:pt>
                <c:pt idx="62">
                  <c:v>-1280</c:v>
                </c:pt>
                <c:pt idx="63">
                  <c:v>-1270</c:v>
                </c:pt>
                <c:pt idx="64">
                  <c:v>-1260</c:v>
                </c:pt>
                <c:pt idx="65">
                  <c:v>-1250</c:v>
                </c:pt>
                <c:pt idx="67">
                  <c:v>-1240</c:v>
                </c:pt>
                <c:pt idx="68">
                  <c:v>-1230</c:v>
                </c:pt>
                <c:pt idx="69">
                  <c:v>-1220</c:v>
                </c:pt>
                <c:pt idx="70">
                  <c:v>-1210</c:v>
                </c:pt>
                <c:pt idx="71">
                  <c:v>-1200</c:v>
                </c:pt>
                <c:pt idx="72">
                  <c:v>-1190</c:v>
                </c:pt>
                <c:pt idx="73">
                  <c:v>-1180</c:v>
                </c:pt>
                <c:pt idx="74">
                  <c:v>-1170</c:v>
                </c:pt>
                <c:pt idx="75">
                  <c:v>-1160</c:v>
                </c:pt>
                <c:pt idx="76">
                  <c:v>-1150</c:v>
                </c:pt>
                <c:pt idx="77">
                  <c:v>-1140</c:v>
                </c:pt>
                <c:pt idx="78">
                  <c:v>-1130</c:v>
                </c:pt>
                <c:pt idx="79">
                  <c:v>-1120</c:v>
                </c:pt>
                <c:pt idx="80">
                  <c:v>-1110</c:v>
                </c:pt>
                <c:pt idx="81">
                  <c:v>-1100</c:v>
                </c:pt>
                <c:pt idx="82">
                  <c:v>-1090</c:v>
                </c:pt>
                <c:pt idx="83">
                  <c:v>-1080</c:v>
                </c:pt>
                <c:pt idx="84">
                  <c:v>-1070</c:v>
                </c:pt>
                <c:pt idx="85">
                  <c:v>-1060</c:v>
                </c:pt>
                <c:pt idx="86">
                  <c:v>-1050</c:v>
                </c:pt>
                <c:pt idx="87">
                  <c:v>-1040</c:v>
                </c:pt>
                <c:pt idx="88">
                  <c:v>-1030</c:v>
                </c:pt>
                <c:pt idx="89">
                  <c:v>-1020</c:v>
                </c:pt>
                <c:pt idx="90">
                  <c:v>-1010</c:v>
                </c:pt>
                <c:pt idx="91">
                  <c:v>-1000</c:v>
                </c:pt>
                <c:pt idx="92">
                  <c:v>-990</c:v>
                </c:pt>
                <c:pt idx="93">
                  <c:v>-980</c:v>
                </c:pt>
                <c:pt idx="94">
                  <c:v>-970</c:v>
                </c:pt>
                <c:pt idx="95">
                  <c:v>-960</c:v>
                </c:pt>
                <c:pt idx="96">
                  <c:v>-950</c:v>
                </c:pt>
                <c:pt idx="97">
                  <c:v>-940</c:v>
                </c:pt>
                <c:pt idx="98">
                  <c:v>-930</c:v>
                </c:pt>
                <c:pt idx="99">
                  <c:v>-920</c:v>
                </c:pt>
                <c:pt idx="100">
                  <c:v>-910</c:v>
                </c:pt>
                <c:pt idx="101">
                  <c:v>-900</c:v>
                </c:pt>
                <c:pt idx="102">
                  <c:v>-890</c:v>
                </c:pt>
                <c:pt idx="103">
                  <c:v>-880</c:v>
                </c:pt>
                <c:pt idx="104">
                  <c:v>-870</c:v>
                </c:pt>
                <c:pt idx="105">
                  <c:v>-860</c:v>
                </c:pt>
                <c:pt idx="106">
                  <c:v>-850</c:v>
                </c:pt>
                <c:pt idx="107">
                  <c:v>-840</c:v>
                </c:pt>
                <c:pt idx="108">
                  <c:v>-830</c:v>
                </c:pt>
                <c:pt idx="109">
                  <c:v>-820</c:v>
                </c:pt>
                <c:pt idx="110">
                  <c:v>-810</c:v>
                </c:pt>
                <c:pt idx="111">
                  <c:v>-800</c:v>
                </c:pt>
                <c:pt idx="112">
                  <c:v>-790</c:v>
                </c:pt>
                <c:pt idx="113">
                  <c:v>-780</c:v>
                </c:pt>
                <c:pt idx="114">
                  <c:v>-770</c:v>
                </c:pt>
                <c:pt idx="115">
                  <c:v>-760</c:v>
                </c:pt>
                <c:pt idx="116">
                  <c:v>-750</c:v>
                </c:pt>
                <c:pt idx="117">
                  <c:v>-740</c:v>
                </c:pt>
                <c:pt idx="118">
                  <c:v>-730</c:v>
                </c:pt>
                <c:pt idx="119">
                  <c:v>-720</c:v>
                </c:pt>
                <c:pt idx="120">
                  <c:v>-710</c:v>
                </c:pt>
                <c:pt idx="121">
                  <c:v>-700</c:v>
                </c:pt>
                <c:pt idx="122">
                  <c:v>-690</c:v>
                </c:pt>
                <c:pt idx="123">
                  <c:v>-680</c:v>
                </c:pt>
                <c:pt idx="124">
                  <c:v>-670</c:v>
                </c:pt>
                <c:pt idx="125">
                  <c:v>-660</c:v>
                </c:pt>
                <c:pt idx="126">
                  <c:v>-650</c:v>
                </c:pt>
                <c:pt idx="127">
                  <c:v>-640</c:v>
                </c:pt>
                <c:pt idx="128">
                  <c:v>-630</c:v>
                </c:pt>
                <c:pt idx="129">
                  <c:v>-620</c:v>
                </c:pt>
                <c:pt idx="130">
                  <c:v>-610</c:v>
                </c:pt>
                <c:pt idx="131">
                  <c:v>-600</c:v>
                </c:pt>
                <c:pt idx="132">
                  <c:v>-590</c:v>
                </c:pt>
                <c:pt idx="133">
                  <c:v>-580</c:v>
                </c:pt>
                <c:pt idx="134">
                  <c:v>-570</c:v>
                </c:pt>
                <c:pt idx="135">
                  <c:v>-560</c:v>
                </c:pt>
                <c:pt idx="136">
                  <c:v>-550</c:v>
                </c:pt>
                <c:pt idx="137">
                  <c:v>-540</c:v>
                </c:pt>
                <c:pt idx="138">
                  <c:v>-530</c:v>
                </c:pt>
                <c:pt idx="139">
                  <c:v>-520</c:v>
                </c:pt>
                <c:pt idx="140">
                  <c:v>-510</c:v>
                </c:pt>
                <c:pt idx="141">
                  <c:v>-500</c:v>
                </c:pt>
                <c:pt idx="142">
                  <c:v>-490</c:v>
                </c:pt>
                <c:pt idx="143">
                  <c:v>-480</c:v>
                </c:pt>
                <c:pt idx="144">
                  <c:v>-470</c:v>
                </c:pt>
                <c:pt idx="145">
                  <c:v>-460</c:v>
                </c:pt>
                <c:pt idx="146">
                  <c:v>-450</c:v>
                </c:pt>
                <c:pt idx="147">
                  <c:v>-440</c:v>
                </c:pt>
                <c:pt idx="148">
                  <c:v>-430</c:v>
                </c:pt>
                <c:pt idx="149">
                  <c:v>-420</c:v>
                </c:pt>
                <c:pt idx="150">
                  <c:v>-410</c:v>
                </c:pt>
                <c:pt idx="151">
                  <c:v>-400</c:v>
                </c:pt>
                <c:pt idx="152">
                  <c:v>-390</c:v>
                </c:pt>
                <c:pt idx="153">
                  <c:v>-380</c:v>
                </c:pt>
                <c:pt idx="154">
                  <c:v>-370</c:v>
                </c:pt>
                <c:pt idx="155">
                  <c:v>-360</c:v>
                </c:pt>
                <c:pt idx="156">
                  <c:v>-350</c:v>
                </c:pt>
                <c:pt idx="157">
                  <c:v>-340</c:v>
                </c:pt>
                <c:pt idx="158">
                  <c:v>-330</c:v>
                </c:pt>
                <c:pt idx="159">
                  <c:v>-320</c:v>
                </c:pt>
                <c:pt idx="160">
                  <c:v>-310</c:v>
                </c:pt>
                <c:pt idx="161">
                  <c:v>-300</c:v>
                </c:pt>
                <c:pt idx="162">
                  <c:v>-290</c:v>
                </c:pt>
                <c:pt idx="163">
                  <c:v>-280</c:v>
                </c:pt>
                <c:pt idx="164">
                  <c:v>-270</c:v>
                </c:pt>
                <c:pt idx="165">
                  <c:v>-260</c:v>
                </c:pt>
                <c:pt idx="166">
                  <c:v>-250</c:v>
                </c:pt>
                <c:pt idx="167">
                  <c:v>-240</c:v>
                </c:pt>
                <c:pt idx="168">
                  <c:v>-230</c:v>
                </c:pt>
                <c:pt idx="169">
                  <c:v>-220</c:v>
                </c:pt>
                <c:pt idx="170">
                  <c:v>-210</c:v>
                </c:pt>
                <c:pt idx="171">
                  <c:v>-200</c:v>
                </c:pt>
                <c:pt idx="172">
                  <c:v>-190</c:v>
                </c:pt>
                <c:pt idx="173">
                  <c:v>-180</c:v>
                </c:pt>
                <c:pt idx="174">
                  <c:v>-170</c:v>
                </c:pt>
                <c:pt idx="175">
                  <c:v>-160</c:v>
                </c:pt>
                <c:pt idx="176">
                  <c:v>-150</c:v>
                </c:pt>
                <c:pt idx="177">
                  <c:v>-140</c:v>
                </c:pt>
                <c:pt idx="178">
                  <c:v>-130</c:v>
                </c:pt>
                <c:pt idx="179">
                  <c:v>-120</c:v>
                </c:pt>
                <c:pt idx="180">
                  <c:v>-110</c:v>
                </c:pt>
                <c:pt idx="181">
                  <c:v>-100</c:v>
                </c:pt>
                <c:pt idx="182">
                  <c:v>-90</c:v>
                </c:pt>
                <c:pt idx="183">
                  <c:v>-80</c:v>
                </c:pt>
                <c:pt idx="184">
                  <c:v>-70</c:v>
                </c:pt>
                <c:pt idx="185">
                  <c:v>-60</c:v>
                </c:pt>
                <c:pt idx="186">
                  <c:v>-50</c:v>
                </c:pt>
                <c:pt idx="187">
                  <c:v>-40</c:v>
                </c:pt>
                <c:pt idx="188">
                  <c:v>-30</c:v>
                </c:pt>
                <c:pt idx="189">
                  <c:v>-20</c:v>
                </c:pt>
                <c:pt idx="190">
                  <c:v>-10</c:v>
                </c:pt>
                <c:pt idx="191">
                  <c:v>0</c:v>
                </c:pt>
                <c:pt idx="192">
                  <c:v>10</c:v>
                </c:pt>
                <c:pt idx="193">
                  <c:v>20</c:v>
                </c:pt>
                <c:pt idx="194">
                  <c:v>30</c:v>
                </c:pt>
                <c:pt idx="195">
                  <c:v>40</c:v>
                </c:pt>
                <c:pt idx="196">
                  <c:v>50</c:v>
                </c:pt>
                <c:pt idx="197">
                  <c:v>60</c:v>
                </c:pt>
                <c:pt idx="198">
                  <c:v>70</c:v>
                </c:pt>
                <c:pt idx="199">
                  <c:v>80</c:v>
                </c:pt>
                <c:pt idx="200">
                  <c:v>90</c:v>
                </c:pt>
                <c:pt idx="201">
                  <c:v>100</c:v>
                </c:pt>
                <c:pt idx="202">
                  <c:v>110</c:v>
                </c:pt>
                <c:pt idx="203">
                  <c:v>120</c:v>
                </c:pt>
                <c:pt idx="204">
                  <c:v>130</c:v>
                </c:pt>
                <c:pt idx="205">
                  <c:v>140</c:v>
                </c:pt>
                <c:pt idx="206">
                  <c:v>150</c:v>
                </c:pt>
                <c:pt idx="207">
                  <c:v>160</c:v>
                </c:pt>
                <c:pt idx="208">
                  <c:v>170</c:v>
                </c:pt>
                <c:pt idx="209">
                  <c:v>180</c:v>
                </c:pt>
                <c:pt idx="210">
                  <c:v>190</c:v>
                </c:pt>
                <c:pt idx="211">
                  <c:v>200</c:v>
                </c:pt>
                <c:pt idx="212">
                  <c:v>210</c:v>
                </c:pt>
                <c:pt idx="213">
                  <c:v>220</c:v>
                </c:pt>
                <c:pt idx="214">
                  <c:v>230</c:v>
                </c:pt>
                <c:pt idx="215">
                  <c:v>240</c:v>
                </c:pt>
                <c:pt idx="216">
                  <c:v>250</c:v>
                </c:pt>
                <c:pt idx="217">
                  <c:v>260</c:v>
                </c:pt>
                <c:pt idx="218">
                  <c:v>270</c:v>
                </c:pt>
                <c:pt idx="219">
                  <c:v>280</c:v>
                </c:pt>
                <c:pt idx="220">
                  <c:v>290</c:v>
                </c:pt>
                <c:pt idx="221">
                  <c:v>300</c:v>
                </c:pt>
                <c:pt idx="222">
                  <c:v>310</c:v>
                </c:pt>
                <c:pt idx="223">
                  <c:v>320</c:v>
                </c:pt>
                <c:pt idx="224">
                  <c:v>330</c:v>
                </c:pt>
                <c:pt idx="225">
                  <c:v>340</c:v>
                </c:pt>
                <c:pt idx="226">
                  <c:v>350</c:v>
                </c:pt>
                <c:pt idx="227">
                  <c:v>360</c:v>
                </c:pt>
                <c:pt idx="228">
                  <c:v>370</c:v>
                </c:pt>
                <c:pt idx="229">
                  <c:v>380</c:v>
                </c:pt>
                <c:pt idx="230">
                  <c:v>390</c:v>
                </c:pt>
                <c:pt idx="231">
                  <c:v>400</c:v>
                </c:pt>
                <c:pt idx="232">
                  <c:v>410</c:v>
                </c:pt>
                <c:pt idx="233">
                  <c:v>420</c:v>
                </c:pt>
                <c:pt idx="234">
                  <c:v>430</c:v>
                </c:pt>
                <c:pt idx="235">
                  <c:v>440</c:v>
                </c:pt>
                <c:pt idx="236">
                  <c:v>450</c:v>
                </c:pt>
                <c:pt idx="237">
                  <c:v>460</c:v>
                </c:pt>
                <c:pt idx="238">
                  <c:v>470</c:v>
                </c:pt>
                <c:pt idx="239">
                  <c:v>480</c:v>
                </c:pt>
                <c:pt idx="240">
                  <c:v>490</c:v>
                </c:pt>
                <c:pt idx="241">
                  <c:v>500</c:v>
                </c:pt>
                <c:pt idx="242">
                  <c:v>510</c:v>
                </c:pt>
                <c:pt idx="243">
                  <c:v>520</c:v>
                </c:pt>
                <c:pt idx="244">
                  <c:v>530</c:v>
                </c:pt>
                <c:pt idx="245">
                  <c:v>540</c:v>
                </c:pt>
                <c:pt idx="246">
                  <c:v>550</c:v>
                </c:pt>
                <c:pt idx="247">
                  <c:v>560</c:v>
                </c:pt>
                <c:pt idx="248">
                  <c:v>570</c:v>
                </c:pt>
                <c:pt idx="249">
                  <c:v>580</c:v>
                </c:pt>
                <c:pt idx="250">
                  <c:v>590</c:v>
                </c:pt>
                <c:pt idx="251">
                  <c:v>600</c:v>
                </c:pt>
                <c:pt idx="252">
                  <c:v>610</c:v>
                </c:pt>
                <c:pt idx="253">
                  <c:v>620</c:v>
                </c:pt>
                <c:pt idx="254">
                  <c:v>630</c:v>
                </c:pt>
                <c:pt idx="255">
                  <c:v>640</c:v>
                </c:pt>
                <c:pt idx="256">
                  <c:v>650</c:v>
                </c:pt>
                <c:pt idx="257">
                  <c:v>660</c:v>
                </c:pt>
                <c:pt idx="258">
                  <c:v>670</c:v>
                </c:pt>
                <c:pt idx="259">
                  <c:v>680</c:v>
                </c:pt>
                <c:pt idx="260">
                  <c:v>690</c:v>
                </c:pt>
                <c:pt idx="261">
                  <c:v>700</c:v>
                </c:pt>
                <c:pt idx="262">
                  <c:v>710</c:v>
                </c:pt>
                <c:pt idx="263">
                  <c:v>720</c:v>
                </c:pt>
                <c:pt idx="264">
                  <c:v>730</c:v>
                </c:pt>
                <c:pt idx="265">
                  <c:v>740</c:v>
                </c:pt>
                <c:pt idx="266">
                  <c:v>750</c:v>
                </c:pt>
                <c:pt idx="267">
                  <c:v>760</c:v>
                </c:pt>
                <c:pt idx="268">
                  <c:v>770</c:v>
                </c:pt>
                <c:pt idx="269">
                  <c:v>780</c:v>
                </c:pt>
                <c:pt idx="270">
                  <c:v>790</c:v>
                </c:pt>
                <c:pt idx="271">
                  <c:v>800</c:v>
                </c:pt>
                <c:pt idx="272">
                  <c:v>810</c:v>
                </c:pt>
                <c:pt idx="273">
                  <c:v>820</c:v>
                </c:pt>
                <c:pt idx="274">
                  <c:v>830</c:v>
                </c:pt>
                <c:pt idx="275">
                  <c:v>840</c:v>
                </c:pt>
                <c:pt idx="276">
                  <c:v>850</c:v>
                </c:pt>
                <c:pt idx="277">
                  <c:v>860</c:v>
                </c:pt>
                <c:pt idx="278">
                  <c:v>870</c:v>
                </c:pt>
                <c:pt idx="279">
                  <c:v>880</c:v>
                </c:pt>
                <c:pt idx="280">
                  <c:v>890</c:v>
                </c:pt>
                <c:pt idx="281">
                  <c:v>900</c:v>
                </c:pt>
                <c:pt idx="282">
                  <c:v>910</c:v>
                </c:pt>
                <c:pt idx="283">
                  <c:v>920</c:v>
                </c:pt>
                <c:pt idx="284">
                  <c:v>930</c:v>
                </c:pt>
                <c:pt idx="285">
                  <c:v>940</c:v>
                </c:pt>
                <c:pt idx="286">
                  <c:v>950</c:v>
                </c:pt>
                <c:pt idx="287">
                  <c:v>960</c:v>
                </c:pt>
                <c:pt idx="288">
                  <c:v>970</c:v>
                </c:pt>
                <c:pt idx="289">
                  <c:v>980</c:v>
                </c:pt>
                <c:pt idx="290">
                  <c:v>990</c:v>
                </c:pt>
                <c:pt idx="291">
                  <c:v>1000</c:v>
                </c:pt>
                <c:pt idx="292">
                  <c:v>1010</c:v>
                </c:pt>
                <c:pt idx="293">
                  <c:v>1020</c:v>
                </c:pt>
                <c:pt idx="294">
                  <c:v>1030</c:v>
                </c:pt>
                <c:pt idx="295">
                  <c:v>1040</c:v>
                </c:pt>
                <c:pt idx="296">
                  <c:v>1050</c:v>
                </c:pt>
                <c:pt idx="297">
                  <c:v>1060</c:v>
                </c:pt>
                <c:pt idx="298">
                  <c:v>1070</c:v>
                </c:pt>
                <c:pt idx="299">
                  <c:v>1080</c:v>
                </c:pt>
                <c:pt idx="300">
                  <c:v>1090</c:v>
                </c:pt>
                <c:pt idx="301">
                  <c:v>1100</c:v>
                </c:pt>
                <c:pt idx="302">
                  <c:v>1110</c:v>
                </c:pt>
                <c:pt idx="303">
                  <c:v>1120</c:v>
                </c:pt>
                <c:pt idx="304">
                  <c:v>1130</c:v>
                </c:pt>
                <c:pt idx="305">
                  <c:v>1140</c:v>
                </c:pt>
                <c:pt idx="306">
                  <c:v>1150</c:v>
                </c:pt>
                <c:pt idx="307">
                  <c:v>1160</c:v>
                </c:pt>
                <c:pt idx="308">
                  <c:v>1170</c:v>
                </c:pt>
                <c:pt idx="309">
                  <c:v>1180</c:v>
                </c:pt>
                <c:pt idx="310">
                  <c:v>1190</c:v>
                </c:pt>
                <c:pt idx="311">
                  <c:v>1200</c:v>
                </c:pt>
                <c:pt idx="312">
                  <c:v>1210</c:v>
                </c:pt>
                <c:pt idx="313">
                  <c:v>1220</c:v>
                </c:pt>
                <c:pt idx="314">
                  <c:v>1230</c:v>
                </c:pt>
                <c:pt idx="315">
                  <c:v>1240</c:v>
                </c:pt>
                <c:pt idx="316">
                  <c:v>1250</c:v>
                </c:pt>
                <c:pt idx="317">
                  <c:v>1260</c:v>
                </c:pt>
                <c:pt idx="318">
                  <c:v>1270</c:v>
                </c:pt>
                <c:pt idx="319">
                  <c:v>1280</c:v>
                </c:pt>
                <c:pt idx="320">
                  <c:v>1290</c:v>
                </c:pt>
                <c:pt idx="321">
                  <c:v>1300</c:v>
                </c:pt>
                <c:pt idx="322">
                  <c:v>1310</c:v>
                </c:pt>
                <c:pt idx="323">
                  <c:v>1320</c:v>
                </c:pt>
                <c:pt idx="324">
                  <c:v>1330</c:v>
                </c:pt>
                <c:pt idx="325">
                  <c:v>1340</c:v>
                </c:pt>
                <c:pt idx="326">
                  <c:v>1350</c:v>
                </c:pt>
                <c:pt idx="327">
                  <c:v>1360</c:v>
                </c:pt>
                <c:pt idx="328">
                  <c:v>1370</c:v>
                </c:pt>
                <c:pt idx="329">
                  <c:v>1380</c:v>
                </c:pt>
                <c:pt idx="330">
                  <c:v>1390</c:v>
                </c:pt>
                <c:pt idx="331">
                  <c:v>1400</c:v>
                </c:pt>
                <c:pt idx="332">
                  <c:v>1410</c:v>
                </c:pt>
                <c:pt idx="333">
                  <c:v>1420</c:v>
                </c:pt>
                <c:pt idx="334">
                  <c:v>1430</c:v>
                </c:pt>
                <c:pt idx="335">
                  <c:v>1440</c:v>
                </c:pt>
                <c:pt idx="336">
                  <c:v>1450</c:v>
                </c:pt>
                <c:pt idx="337">
                  <c:v>1460</c:v>
                </c:pt>
                <c:pt idx="338">
                  <c:v>1470</c:v>
                </c:pt>
                <c:pt idx="339">
                  <c:v>1480</c:v>
                </c:pt>
                <c:pt idx="340">
                  <c:v>1490</c:v>
                </c:pt>
                <c:pt idx="341">
                  <c:v>1500</c:v>
                </c:pt>
                <c:pt idx="342">
                  <c:v>1510</c:v>
                </c:pt>
                <c:pt idx="343">
                  <c:v>1520</c:v>
                </c:pt>
                <c:pt idx="344">
                  <c:v>1530</c:v>
                </c:pt>
                <c:pt idx="345">
                  <c:v>1540</c:v>
                </c:pt>
                <c:pt idx="346">
                  <c:v>1550</c:v>
                </c:pt>
                <c:pt idx="347">
                  <c:v>1560</c:v>
                </c:pt>
                <c:pt idx="348">
                  <c:v>1570</c:v>
                </c:pt>
                <c:pt idx="349">
                  <c:v>1580</c:v>
                </c:pt>
                <c:pt idx="350">
                  <c:v>1590</c:v>
                </c:pt>
                <c:pt idx="351">
                  <c:v>1600</c:v>
                </c:pt>
                <c:pt idx="352">
                  <c:v>1610</c:v>
                </c:pt>
                <c:pt idx="353">
                  <c:v>1620</c:v>
                </c:pt>
                <c:pt idx="354">
                  <c:v>1630</c:v>
                </c:pt>
                <c:pt idx="355">
                  <c:v>1640</c:v>
                </c:pt>
                <c:pt idx="356">
                  <c:v>1650</c:v>
                </c:pt>
                <c:pt idx="357">
                  <c:v>1660</c:v>
                </c:pt>
                <c:pt idx="358">
                  <c:v>1670</c:v>
                </c:pt>
                <c:pt idx="359">
                  <c:v>1680</c:v>
                </c:pt>
                <c:pt idx="360">
                  <c:v>1690</c:v>
                </c:pt>
                <c:pt idx="361">
                  <c:v>1700</c:v>
                </c:pt>
                <c:pt idx="362">
                  <c:v>1710</c:v>
                </c:pt>
                <c:pt idx="363">
                  <c:v>1720</c:v>
                </c:pt>
                <c:pt idx="364">
                  <c:v>1730</c:v>
                </c:pt>
                <c:pt idx="365">
                  <c:v>1740</c:v>
                </c:pt>
                <c:pt idx="366">
                  <c:v>1750</c:v>
                </c:pt>
                <c:pt idx="367">
                  <c:v>1760</c:v>
                </c:pt>
                <c:pt idx="368">
                  <c:v>1770</c:v>
                </c:pt>
                <c:pt idx="369">
                  <c:v>1780</c:v>
                </c:pt>
                <c:pt idx="370">
                  <c:v>1790</c:v>
                </c:pt>
                <c:pt idx="371">
                  <c:v>1800</c:v>
                </c:pt>
                <c:pt idx="372">
                  <c:v>1810</c:v>
                </c:pt>
                <c:pt idx="373">
                  <c:v>1820</c:v>
                </c:pt>
                <c:pt idx="374">
                  <c:v>1830</c:v>
                </c:pt>
                <c:pt idx="375">
                  <c:v>1840</c:v>
                </c:pt>
                <c:pt idx="376">
                  <c:v>1850</c:v>
                </c:pt>
                <c:pt idx="377">
                  <c:v>1860</c:v>
                </c:pt>
                <c:pt idx="378">
                  <c:v>1870</c:v>
                </c:pt>
                <c:pt idx="379">
                  <c:v>1880</c:v>
                </c:pt>
                <c:pt idx="380">
                  <c:v>1890</c:v>
                </c:pt>
                <c:pt idx="381">
                  <c:v>1900</c:v>
                </c:pt>
              </c:numCache>
            </c:numRef>
          </c:xVal>
          <c:yVal>
            <c:numRef>
              <c:f>'Antenna shape'!$C$17:$C$408</c:f>
              <c:numCache>
                <c:formatCode>0.0</c:formatCode>
                <c:ptCount val="392"/>
                <c:pt idx="0">
                  <c:v>631.75</c:v>
                </c:pt>
                <c:pt idx="1">
                  <c:v>625.11749999999995</c:v>
                </c:pt>
                <c:pt idx="2">
                  <c:v>618.52</c:v>
                </c:pt>
                <c:pt idx="3">
                  <c:v>611.95749999999998</c:v>
                </c:pt>
                <c:pt idx="4">
                  <c:v>605.42999999999995</c:v>
                </c:pt>
                <c:pt idx="5">
                  <c:v>598.9375</c:v>
                </c:pt>
                <c:pt idx="6">
                  <c:v>592.48</c:v>
                </c:pt>
                <c:pt idx="7">
                  <c:v>586.0575</c:v>
                </c:pt>
                <c:pt idx="8">
                  <c:v>579.66999999999996</c:v>
                </c:pt>
                <c:pt idx="9">
                  <c:v>573.3175</c:v>
                </c:pt>
                <c:pt idx="10">
                  <c:v>567</c:v>
                </c:pt>
                <c:pt idx="11">
                  <c:v>560.71749999999997</c:v>
                </c:pt>
                <c:pt idx="12">
                  <c:v>554.47</c:v>
                </c:pt>
                <c:pt idx="13">
                  <c:v>548.25750000000005</c:v>
                </c:pt>
                <c:pt idx="14">
                  <c:v>542.08000000000004</c:v>
                </c:pt>
                <c:pt idx="15">
                  <c:v>535.9375</c:v>
                </c:pt>
                <c:pt idx="16">
                  <c:v>529.83000000000004</c:v>
                </c:pt>
                <c:pt idx="17">
                  <c:v>523.75750000000005</c:v>
                </c:pt>
                <c:pt idx="18">
                  <c:v>517.72</c:v>
                </c:pt>
                <c:pt idx="19">
                  <c:v>511.71749999999997</c:v>
                </c:pt>
                <c:pt idx="20">
                  <c:v>505.75</c:v>
                </c:pt>
                <c:pt idx="21">
                  <c:v>499.8175</c:v>
                </c:pt>
                <c:pt idx="22">
                  <c:v>493.92</c:v>
                </c:pt>
                <c:pt idx="23">
                  <c:v>488.0575</c:v>
                </c:pt>
                <c:pt idx="24">
                  <c:v>482.23</c:v>
                </c:pt>
                <c:pt idx="25">
                  <c:v>476.4375</c:v>
                </c:pt>
                <c:pt idx="26">
                  <c:v>470.68</c:v>
                </c:pt>
                <c:pt idx="27">
                  <c:v>464.95749999999998</c:v>
                </c:pt>
                <c:pt idx="28">
                  <c:v>459.27</c:v>
                </c:pt>
                <c:pt idx="29">
                  <c:v>453.61750000000001</c:v>
                </c:pt>
                <c:pt idx="30">
                  <c:v>448</c:v>
                </c:pt>
                <c:pt idx="31">
                  <c:v>442.41750000000002</c:v>
                </c:pt>
                <c:pt idx="32">
                  <c:v>436.87</c:v>
                </c:pt>
                <c:pt idx="33">
                  <c:v>431.35750000000002</c:v>
                </c:pt>
                <c:pt idx="34">
                  <c:v>425.88</c:v>
                </c:pt>
                <c:pt idx="35">
                  <c:v>420.4375</c:v>
                </c:pt>
                <c:pt idx="36">
                  <c:v>415.03</c:v>
                </c:pt>
                <c:pt idx="37">
                  <c:v>409.65749999999997</c:v>
                </c:pt>
                <c:pt idx="38">
                  <c:v>404.32</c:v>
                </c:pt>
                <c:pt idx="39">
                  <c:v>399.01749999999998</c:v>
                </c:pt>
                <c:pt idx="40">
                  <c:v>393.75</c:v>
                </c:pt>
                <c:pt idx="41">
                  <c:v>388.51749999999998</c:v>
                </c:pt>
                <c:pt idx="42">
                  <c:v>383.32</c:v>
                </c:pt>
                <c:pt idx="43">
                  <c:v>378.15749999999997</c:v>
                </c:pt>
                <c:pt idx="44">
                  <c:v>373.03</c:v>
                </c:pt>
                <c:pt idx="45">
                  <c:v>367.9375</c:v>
                </c:pt>
                <c:pt idx="46">
                  <c:v>362.88</c:v>
                </c:pt>
                <c:pt idx="47">
                  <c:v>357.85750000000002</c:v>
                </c:pt>
                <c:pt idx="48">
                  <c:v>352.87</c:v>
                </c:pt>
                <c:pt idx="49">
                  <c:v>347.91750000000002</c:v>
                </c:pt>
                <c:pt idx="50">
                  <c:v>343</c:v>
                </c:pt>
                <c:pt idx="51">
                  <c:v>338.11750000000001</c:v>
                </c:pt>
                <c:pt idx="52">
                  <c:v>333.27</c:v>
                </c:pt>
                <c:pt idx="53">
                  <c:v>328.45749999999998</c:v>
                </c:pt>
                <c:pt idx="54">
                  <c:v>323.68</c:v>
                </c:pt>
                <c:pt idx="55">
                  <c:v>318.9375</c:v>
                </c:pt>
                <c:pt idx="56">
                  <c:v>314.23</c:v>
                </c:pt>
                <c:pt idx="57">
                  <c:v>309.5575</c:v>
                </c:pt>
                <c:pt idx="58">
                  <c:v>304.92</c:v>
                </c:pt>
                <c:pt idx="59">
                  <c:v>300.3175</c:v>
                </c:pt>
                <c:pt idx="60">
                  <c:v>295.75</c:v>
                </c:pt>
                <c:pt idx="61">
                  <c:v>291.21749999999997</c:v>
                </c:pt>
                <c:pt idx="62">
                  <c:v>286.71999999999997</c:v>
                </c:pt>
                <c:pt idx="63">
                  <c:v>282.25749999999999</c:v>
                </c:pt>
                <c:pt idx="64">
                  <c:v>277.83</c:v>
                </c:pt>
                <c:pt idx="65">
                  <c:v>273.4375</c:v>
                </c:pt>
                <c:pt idx="67">
                  <c:v>269.08</c:v>
                </c:pt>
                <c:pt idx="68">
                  <c:v>264.75749999999999</c:v>
                </c:pt>
                <c:pt idx="69">
                  <c:v>260.46999999999997</c:v>
                </c:pt>
                <c:pt idx="70">
                  <c:v>256.21749999999997</c:v>
                </c:pt>
                <c:pt idx="71">
                  <c:v>252</c:v>
                </c:pt>
                <c:pt idx="72">
                  <c:v>247.8175</c:v>
                </c:pt>
                <c:pt idx="73">
                  <c:v>243.67</c:v>
                </c:pt>
                <c:pt idx="74">
                  <c:v>239.5575</c:v>
                </c:pt>
                <c:pt idx="75">
                  <c:v>235.48</c:v>
                </c:pt>
                <c:pt idx="76">
                  <c:v>231.4375</c:v>
                </c:pt>
                <c:pt idx="77">
                  <c:v>227.43</c:v>
                </c:pt>
                <c:pt idx="78">
                  <c:v>223.45750000000001</c:v>
                </c:pt>
                <c:pt idx="79">
                  <c:v>219.52</c:v>
                </c:pt>
                <c:pt idx="80">
                  <c:v>215.61750000000001</c:v>
                </c:pt>
                <c:pt idx="81">
                  <c:v>211.75</c:v>
                </c:pt>
                <c:pt idx="82">
                  <c:v>207.91749999999999</c:v>
                </c:pt>
                <c:pt idx="83">
                  <c:v>204.12</c:v>
                </c:pt>
                <c:pt idx="84">
                  <c:v>200.35749999999999</c:v>
                </c:pt>
                <c:pt idx="85">
                  <c:v>196.63</c:v>
                </c:pt>
                <c:pt idx="86">
                  <c:v>192.9375</c:v>
                </c:pt>
                <c:pt idx="87">
                  <c:v>189.28</c:v>
                </c:pt>
                <c:pt idx="88">
                  <c:v>185.6575</c:v>
                </c:pt>
                <c:pt idx="89">
                  <c:v>182.07</c:v>
                </c:pt>
                <c:pt idx="90">
                  <c:v>178.51749999999998</c:v>
                </c:pt>
                <c:pt idx="91">
                  <c:v>175</c:v>
                </c:pt>
                <c:pt idx="92">
                  <c:v>171.51749999999998</c:v>
                </c:pt>
                <c:pt idx="93">
                  <c:v>168.07</c:v>
                </c:pt>
                <c:pt idx="94">
                  <c:v>164.6575</c:v>
                </c:pt>
                <c:pt idx="95">
                  <c:v>161.28</c:v>
                </c:pt>
                <c:pt idx="96">
                  <c:v>157.9375</c:v>
                </c:pt>
                <c:pt idx="97">
                  <c:v>154.63</c:v>
                </c:pt>
                <c:pt idx="98">
                  <c:v>151.35749999999999</c:v>
                </c:pt>
                <c:pt idx="99">
                  <c:v>148.12</c:v>
                </c:pt>
                <c:pt idx="100">
                  <c:v>144.91749999999999</c:v>
                </c:pt>
                <c:pt idx="101">
                  <c:v>141.75</c:v>
                </c:pt>
                <c:pt idx="102">
                  <c:v>138.61750000000001</c:v>
                </c:pt>
                <c:pt idx="103">
                  <c:v>135.52000000000001</c:v>
                </c:pt>
                <c:pt idx="104">
                  <c:v>132.45750000000001</c:v>
                </c:pt>
                <c:pt idx="105">
                  <c:v>129.43</c:v>
                </c:pt>
                <c:pt idx="106">
                  <c:v>126.4375</c:v>
                </c:pt>
                <c:pt idx="107">
                  <c:v>123.48</c:v>
                </c:pt>
                <c:pt idx="108">
                  <c:v>120.5575</c:v>
                </c:pt>
                <c:pt idx="109">
                  <c:v>117.67</c:v>
                </c:pt>
                <c:pt idx="110">
                  <c:v>114.8175</c:v>
                </c:pt>
                <c:pt idx="111">
                  <c:v>112</c:v>
                </c:pt>
                <c:pt idx="112">
                  <c:v>109.2175</c:v>
                </c:pt>
                <c:pt idx="113">
                  <c:v>106.47</c:v>
                </c:pt>
                <c:pt idx="114">
                  <c:v>103.75749999999999</c:v>
                </c:pt>
                <c:pt idx="115">
                  <c:v>101.08</c:v>
                </c:pt>
                <c:pt idx="116">
                  <c:v>98.4375</c:v>
                </c:pt>
                <c:pt idx="117">
                  <c:v>95.83</c:v>
                </c:pt>
                <c:pt idx="118">
                  <c:v>93.257499999999993</c:v>
                </c:pt>
                <c:pt idx="119">
                  <c:v>90.72</c:v>
                </c:pt>
                <c:pt idx="120">
                  <c:v>88.217500000000001</c:v>
                </c:pt>
                <c:pt idx="121">
                  <c:v>85.75</c:v>
                </c:pt>
                <c:pt idx="122">
                  <c:v>83.317499999999995</c:v>
                </c:pt>
                <c:pt idx="123">
                  <c:v>80.92</c:v>
                </c:pt>
                <c:pt idx="124">
                  <c:v>78.557500000000005</c:v>
                </c:pt>
                <c:pt idx="125">
                  <c:v>76.23</c:v>
                </c:pt>
                <c:pt idx="126">
                  <c:v>73.9375</c:v>
                </c:pt>
                <c:pt idx="127">
                  <c:v>71.679999999999993</c:v>
                </c:pt>
                <c:pt idx="128">
                  <c:v>69.457499999999996</c:v>
                </c:pt>
                <c:pt idx="129">
                  <c:v>67.27</c:v>
                </c:pt>
                <c:pt idx="130">
                  <c:v>65.117499999999993</c:v>
                </c:pt>
                <c:pt idx="131">
                  <c:v>63</c:v>
                </c:pt>
                <c:pt idx="132">
                  <c:v>60.917499999999997</c:v>
                </c:pt>
                <c:pt idx="133">
                  <c:v>58.87</c:v>
                </c:pt>
                <c:pt idx="134">
                  <c:v>56.857500000000002</c:v>
                </c:pt>
                <c:pt idx="135">
                  <c:v>54.88</c:v>
                </c:pt>
                <c:pt idx="136">
                  <c:v>52.9375</c:v>
                </c:pt>
                <c:pt idx="137">
                  <c:v>51.03</c:v>
                </c:pt>
                <c:pt idx="138">
                  <c:v>49.157499999999999</c:v>
                </c:pt>
                <c:pt idx="139">
                  <c:v>47.32</c:v>
                </c:pt>
                <c:pt idx="140">
                  <c:v>45.517499999999998</c:v>
                </c:pt>
                <c:pt idx="141">
                  <c:v>43.75</c:v>
                </c:pt>
                <c:pt idx="142">
                  <c:v>42.017499999999998</c:v>
                </c:pt>
                <c:pt idx="143">
                  <c:v>40.32</c:v>
                </c:pt>
                <c:pt idx="144">
                  <c:v>38.657499999999999</c:v>
                </c:pt>
                <c:pt idx="145">
                  <c:v>37.03</c:v>
                </c:pt>
                <c:pt idx="146">
                  <c:v>35.4375</c:v>
                </c:pt>
                <c:pt idx="147">
                  <c:v>33.880000000000003</c:v>
                </c:pt>
                <c:pt idx="148">
                  <c:v>32.357500000000002</c:v>
                </c:pt>
                <c:pt idx="149">
                  <c:v>30.87</c:v>
                </c:pt>
                <c:pt idx="150">
                  <c:v>29.4175</c:v>
                </c:pt>
                <c:pt idx="151">
                  <c:v>28</c:v>
                </c:pt>
                <c:pt idx="152">
                  <c:v>26.6175</c:v>
                </c:pt>
                <c:pt idx="153">
                  <c:v>25.27</c:v>
                </c:pt>
                <c:pt idx="154">
                  <c:v>23.9575</c:v>
                </c:pt>
                <c:pt idx="155">
                  <c:v>22.68</c:v>
                </c:pt>
                <c:pt idx="156">
                  <c:v>21.4375</c:v>
                </c:pt>
                <c:pt idx="157">
                  <c:v>20.23</c:v>
                </c:pt>
                <c:pt idx="158">
                  <c:v>19.057500000000001</c:v>
                </c:pt>
                <c:pt idx="159">
                  <c:v>17.919999999999998</c:v>
                </c:pt>
                <c:pt idx="160">
                  <c:v>16.817499999999999</c:v>
                </c:pt>
                <c:pt idx="161">
                  <c:v>15.75</c:v>
                </c:pt>
                <c:pt idx="162">
                  <c:v>14.717499999999999</c:v>
                </c:pt>
                <c:pt idx="163">
                  <c:v>13.72</c:v>
                </c:pt>
                <c:pt idx="164">
                  <c:v>12.7575</c:v>
                </c:pt>
                <c:pt idx="165">
                  <c:v>11.83</c:v>
                </c:pt>
                <c:pt idx="166">
                  <c:v>10.9375</c:v>
                </c:pt>
                <c:pt idx="167">
                  <c:v>10.08</c:v>
                </c:pt>
                <c:pt idx="168">
                  <c:v>9.2575000000000003</c:v>
                </c:pt>
                <c:pt idx="169">
                  <c:v>8.4700000000000006</c:v>
                </c:pt>
                <c:pt idx="170">
                  <c:v>7.7175000000000002</c:v>
                </c:pt>
                <c:pt idx="171">
                  <c:v>7</c:v>
                </c:pt>
                <c:pt idx="172">
                  <c:v>6.3174999999999999</c:v>
                </c:pt>
                <c:pt idx="173">
                  <c:v>5.67</c:v>
                </c:pt>
                <c:pt idx="174">
                  <c:v>5.0575000000000001</c:v>
                </c:pt>
                <c:pt idx="175">
                  <c:v>4.4799999999999995</c:v>
                </c:pt>
                <c:pt idx="176">
                  <c:v>3.9375</c:v>
                </c:pt>
                <c:pt idx="177">
                  <c:v>3.43</c:v>
                </c:pt>
                <c:pt idx="178">
                  <c:v>2.9575</c:v>
                </c:pt>
                <c:pt idx="179">
                  <c:v>2.52</c:v>
                </c:pt>
                <c:pt idx="180">
                  <c:v>2.1175000000000002</c:v>
                </c:pt>
                <c:pt idx="181">
                  <c:v>1.75</c:v>
                </c:pt>
                <c:pt idx="182">
                  <c:v>1.4175</c:v>
                </c:pt>
                <c:pt idx="183">
                  <c:v>1.1199999999999999</c:v>
                </c:pt>
                <c:pt idx="184">
                  <c:v>0.85750000000000004</c:v>
                </c:pt>
                <c:pt idx="185">
                  <c:v>0.63</c:v>
                </c:pt>
                <c:pt idx="186">
                  <c:v>0.4375</c:v>
                </c:pt>
                <c:pt idx="187">
                  <c:v>0.27999999999999997</c:v>
                </c:pt>
                <c:pt idx="188">
                  <c:v>0.1575</c:v>
                </c:pt>
                <c:pt idx="189">
                  <c:v>6.9999999999999993E-2</c:v>
                </c:pt>
                <c:pt idx="190">
                  <c:v>1.7499999999999998E-2</c:v>
                </c:pt>
                <c:pt idx="191" formatCode="0">
                  <c:v>1428.5714285714287</c:v>
                </c:pt>
                <c:pt idx="192">
                  <c:v>1.7499999999999998E-2</c:v>
                </c:pt>
                <c:pt idx="193">
                  <c:v>6.9999999999999993E-2</c:v>
                </c:pt>
                <c:pt idx="194">
                  <c:v>0.1575</c:v>
                </c:pt>
                <c:pt idx="195">
                  <c:v>0.27999999999999997</c:v>
                </c:pt>
                <c:pt idx="196">
                  <c:v>0.4375</c:v>
                </c:pt>
                <c:pt idx="197">
                  <c:v>0.63</c:v>
                </c:pt>
                <c:pt idx="198">
                  <c:v>0.85750000000000004</c:v>
                </c:pt>
                <c:pt idx="199">
                  <c:v>1.1199999999999999</c:v>
                </c:pt>
                <c:pt idx="200">
                  <c:v>1.4175</c:v>
                </c:pt>
                <c:pt idx="201">
                  <c:v>1.75</c:v>
                </c:pt>
                <c:pt idx="202">
                  <c:v>2.1175000000000002</c:v>
                </c:pt>
                <c:pt idx="203">
                  <c:v>2.52</c:v>
                </c:pt>
                <c:pt idx="204">
                  <c:v>2.9575</c:v>
                </c:pt>
                <c:pt idx="205">
                  <c:v>3.43</c:v>
                </c:pt>
                <c:pt idx="206">
                  <c:v>3.9375</c:v>
                </c:pt>
                <c:pt idx="207">
                  <c:v>4.4799999999999995</c:v>
                </c:pt>
                <c:pt idx="208">
                  <c:v>5.0575000000000001</c:v>
                </c:pt>
                <c:pt idx="209">
                  <c:v>5.67</c:v>
                </c:pt>
                <c:pt idx="210">
                  <c:v>6.3174999999999999</c:v>
                </c:pt>
                <c:pt idx="211">
                  <c:v>7</c:v>
                </c:pt>
                <c:pt idx="212">
                  <c:v>7.7175000000000002</c:v>
                </c:pt>
                <c:pt idx="213">
                  <c:v>8.4700000000000006</c:v>
                </c:pt>
                <c:pt idx="214">
                  <c:v>9.2575000000000003</c:v>
                </c:pt>
                <c:pt idx="215">
                  <c:v>10.08</c:v>
                </c:pt>
                <c:pt idx="216">
                  <c:v>10.9375</c:v>
                </c:pt>
                <c:pt idx="217">
                  <c:v>11.83</c:v>
                </c:pt>
                <c:pt idx="218">
                  <c:v>12.7575</c:v>
                </c:pt>
                <c:pt idx="219">
                  <c:v>13.72</c:v>
                </c:pt>
                <c:pt idx="220">
                  <c:v>14.717499999999999</c:v>
                </c:pt>
                <c:pt idx="221">
                  <c:v>15.75</c:v>
                </c:pt>
                <c:pt idx="222">
                  <c:v>16.817499999999999</c:v>
                </c:pt>
                <c:pt idx="223">
                  <c:v>17.919999999999998</c:v>
                </c:pt>
                <c:pt idx="224">
                  <c:v>19.057500000000001</c:v>
                </c:pt>
                <c:pt idx="225">
                  <c:v>20.23</c:v>
                </c:pt>
                <c:pt idx="226">
                  <c:v>21.4375</c:v>
                </c:pt>
                <c:pt idx="227">
                  <c:v>22.68</c:v>
                </c:pt>
                <c:pt idx="228">
                  <c:v>23.9575</c:v>
                </c:pt>
                <c:pt idx="229">
                  <c:v>25.27</c:v>
                </c:pt>
                <c:pt idx="230">
                  <c:v>26.6175</c:v>
                </c:pt>
                <c:pt idx="231">
                  <c:v>28</c:v>
                </c:pt>
                <c:pt idx="232">
                  <c:v>29.4175</c:v>
                </c:pt>
                <c:pt idx="233">
                  <c:v>30.87</c:v>
                </c:pt>
                <c:pt idx="234">
                  <c:v>32.357500000000002</c:v>
                </c:pt>
                <c:pt idx="235">
                  <c:v>33.880000000000003</c:v>
                </c:pt>
                <c:pt idx="236">
                  <c:v>35.4375</c:v>
                </c:pt>
                <c:pt idx="237">
                  <c:v>37.03</c:v>
                </c:pt>
                <c:pt idx="238">
                  <c:v>38.657499999999999</c:v>
                </c:pt>
                <c:pt idx="239">
                  <c:v>40.32</c:v>
                </c:pt>
                <c:pt idx="240">
                  <c:v>42.017499999999998</c:v>
                </c:pt>
                <c:pt idx="241">
                  <c:v>43.75</c:v>
                </c:pt>
                <c:pt idx="242">
                  <c:v>45.517499999999998</c:v>
                </c:pt>
                <c:pt idx="243">
                  <c:v>47.32</c:v>
                </c:pt>
                <c:pt idx="244">
                  <c:v>49.157499999999999</c:v>
                </c:pt>
                <c:pt idx="245">
                  <c:v>51.03</c:v>
                </c:pt>
                <c:pt idx="246">
                  <c:v>52.9375</c:v>
                </c:pt>
                <c:pt idx="247">
                  <c:v>54.88</c:v>
                </c:pt>
                <c:pt idx="248">
                  <c:v>56.857500000000002</c:v>
                </c:pt>
                <c:pt idx="249">
                  <c:v>58.87</c:v>
                </c:pt>
                <c:pt idx="250">
                  <c:v>60.917499999999997</c:v>
                </c:pt>
                <c:pt idx="251">
                  <c:v>63</c:v>
                </c:pt>
                <c:pt idx="252">
                  <c:v>65.117499999999993</c:v>
                </c:pt>
                <c:pt idx="253">
                  <c:v>67.27</c:v>
                </c:pt>
                <c:pt idx="254">
                  <c:v>69.457499999999996</c:v>
                </c:pt>
                <c:pt idx="255">
                  <c:v>71.679999999999993</c:v>
                </c:pt>
                <c:pt idx="256">
                  <c:v>73.9375</c:v>
                </c:pt>
                <c:pt idx="257">
                  <c:v>76.23</c:v>
                </c:pt>
                <c:pt idx="258">
                  <c:v>78.557500000000005</c:v>
                </c:pt>
                <c:pt idx="259">
                  <c:v>80.92</c:v>
                </c:pt>
                <c:pt idx="260">
                  <c:v>83.317499999999995</c:v>
                </c:pt>
                <c:pt idx="261">
                  <c:v>85.75</c:v>
                </c:pt>
                <c:pt idx="262">
                  <c:v>88.217500000000001</c:v>
                </c:pt>
                <c:pt idx="263">
                  <c:v>90.72</c:v>
                </c:pt>
                <c:pt idx="264">
                  <c:v>93.257499999999993</c:v>
                </c:pt>
                <c:pt idx="265">
                  <c:v>95.83</c:v>
                </c:pt>
                <c:pt idx="266">
                  <c:v>98.4375</c:v>
                </c:pt>
                <c:pt idx="267">
                  <c:v>101.08</c:v>
                </c:pt>
                <c:pt idx="268">
                  <c:v>103.75749999999999</c:v>
                </c:pt>
                <c:pt idx="269">
                  <c:v>106.47</c:v>
                </c:pt>
                <c:pt idx="270">
                  <c:v>109.2175</c:v>
                </c:pt>
                <c:pt idx="271">
                  <c:v>112</c:v>
                </c:pt>
                <c:pt idx="272">
                  <c:v>114.8175</c:v>
                </c:pt>
                <c:pt idx="273">
                  <c:v>117.67</c:v>
                </c:pt>
                <c:pt idx="274">
                  <c:v>120.5575</c:v>
                </c:pt>
                <c:pt idx="275">
                  <c:v>123.48</c:v>
                </c:pt>
                <c:pt idx="276">
                  <c:v>126.4375</c:v>
                </c:pt>
                <c:pt idx="277">
                  <c:v>129.43</c:v>
                </c:pt>
                <c:pt idx="278">
                  <c:v>132.45750000000001</c:v>
                </c:pt>
                <c:pt idx="279">
                  <c:v>135.52000000000001</c:v>
                </c:pt>
                <c:pt idx="280">
                  <c:v>138.61750000000001</c:v>
                </c:pt>
                <c:pt idx="281">
                  <c:v>141.75</c:v>
                </c:pt>
                <c:pt idx="282">
                  <c:v>144.91749999999999</c:v>
                </c:pt>
                <c:pt idx="283">
                  <c:v>148.12</c:v>
                </c:pt>
                <c:pt idx="284">
                  <c:v>151.35749999999999</c:v>
                </c:pt>
                <c:pt idx="285">
                  <c:v>154.63</c:v>
                </c:pt>
                <c:pt idx="286">
                  <c:v>157.9375</c:v>
                </c:pt>
                <c:pt idx="287">
                  <c:v>161.28</c:v>
                </c:pt>
                <c:pt idx="288">
                  <c:v>164.6575</c:v>
                </c:pt>
                <c:pt idx="289">
                  <c:v>168.07</c:v>
                </c:pt>
                <c:pt idx="290">
                  <c:v>171.51749999999998</c:v>
                </c:pt>
                <c:pt idx="291">
                  <c:v>175</c:v>
                </c:pt>
                <c:pt idx="292">
                  <c:v>178.51749999999998</c:v>
                </c:pt>
                <c:pt idx="293">
                  <c:v>182.07</c:v>
                </c:pt>
                <c:pt idx="294">
                  <c:v>185.6575</c:v>
                </c:pt>
                <c:pt idx="295">
                  <c:v>189.28</c:v>
                </c:pt>
                <c:pt idx="296">
                  <c:v>192.9375</c:v>
                </c:pt>
                <c:pt idx="297">
                  <c:v>196.63</c:v>
                </c:pt>
                <c:pt idx="298">
                  <c:v>200.35749999999999</c:v>
                </c:pt>
                <c:pt idx="299">
                  <c:v>204.12</c:v>
                </c:pt>
                <c:pt idx="300">
                  <c:v>207.91749999999999</c:v>
                </c:pt>
                <c:pt idx="301">
                  <c:v>211.75</c:v>
                </c:pt>
                <c:pt idx="302">
                  <c:v>215.61750000000001</c:v>
                </c:pt>
                <c:pt idx="303">
                  <c:v>219.52</c:v>
                </c:pt>
                <c:pt idx="304">
                  <c:v>223.45750000000001</c:v>
                </c:pt>
                <c:pt idx="305">
                  <c:v>227.43</c:v>
                </c:pt>
                <c:pt idx="306">
                  <c:v>231.4375</c:v>
                </c:pt>
                <c:pt idx="307">
                  <c:v>235.48</c:v>
                </c:pt>
                <c:pt idx="308">
                  <c:v>239.5575</c:v>
                </c:pt>
                <c:pt idx="309">
                  <c:v>243.67</c:v>
                </c:pt>
                <c:pt idx="310">
                  <c:v>247.8175</c:v>
                </c:pt>
                <c:pt idx="311">
                  <c:v>252</c:v>
                </c:pt>
                <c:pt idx="312">
                  <c:v>256.21749999999997</c:v>
                </c:pt>
                <c:pt idx="313">
                  <c:v>260.46999999999997</c:v>
                </c:pt>
                <c:pt idx="314">
                  <c:v>264.75749999999999</c:v>
                </c:pt>
                <c:pt idx="315">
                  <c:v>269.08</c:v>
                </c:pt>
                <c:pt idx="316">
                  <c:v>273.4375</c:v>
                </c:pt>
                <c:pt idx="317">
                  <c:v>277.83</c:v>
                </c:pt>
                <c:pt idx="318">
                  <c:v>282.25749999999999</c:v>
                </c:pt>
                <c:pt idx="319">
                  <c:v>286.71999999999997</c:v>
                </c:pt>
                <c:pt idx="320">
                  <c:v>291.21749999999997</c:v>
                </c:pt>
                <c:pt idx="321">
                  <c:v>295.75</c:v>
                </c:pt>
                <c:pt idx="322">
                  <c:v>300.3175</c:v>
                </c:pt>
                <c:pt idx="323">
                  <c:v>304.92</c:v>
                </c:pt>
                <c:pt idx="324">
                  <c:v>309.5575</c:v>
                </c:pt>
                <c:pt idx="325">
                  <c:v>314.23</c:v>
                </c:pt>
                <c:pt idx="326">
                  <c:v>318.9375</c:v>
                </c:pt>
                <c:pt idx="327">
                  <c:v>323.68</c:v>
                </c:pt>
                <c:pt idx="328">
                  <c:v>328.45749999999998</c:v>
                </c:pt>
                <c:pt idx="329">
                  <c:v>333.27</c:v>
                </c:pt>
                <c:pt idx="330">
                  <c:v>338.11750000000001</c:v>
                </c:pt>
                <c:pt idx="331">
                  <c:v>343</c:v>
                </c:pt>
                <c:pt idx="332">
                  <c:v>347.91750000000002</c:v>
                </c:pt>
                <c:pt idx="333">
                  <c:v>352.87</c:v>
                </c:pt>
                <c:pt idx="334">
                  <c:v>357.85750000000002</c:v>
                </c:pt>
                <c:pt idx="335">
                  <c:v>362.88</c:v>
                </c:pt>
                <c:pt idx="336">
                  <c:v>367.9375</c:v>
                </c:pt>
                <c:pt idx="337">
                  <c:v>373.03</c:v>
                </c:pt>
                <c:pt idx="338">
                  <c:v>378.15749999999997</c:v>
                </c:pt>
                <c:pt idx="339">
                  <c:v>383.32</c:v>
                </c:pt>
                <c:pt idx="340">
                  <c:v>388.51749999999998</c:v>
                </c:pt>
                <c:pt idx="341">
                  <c:v>393.75</c:v>
                </c:pt>
                <c:pt idx="342">
                  <c:v>399.01749999999998</c:v>
                </c:pt>
                <c:pt idx="343">
                  <c:v>404.32</c:v>
                </c:pt>
                <c:pt idx="344">
                  <c:v>409.65749999999997</c:v>
                </c:pt>
                <c:pt idx="345">
                  <c:v>415.03</c:v>
                </c:pt>
                <c:pt idx="346">
                  <c:v>420.4375</c:v>
                </c:pt>
                <c:pt idx="347">
                  <c:v>425.88</c:v>
                </c:pt>
                <c:pt idx="348">
                  <c:v>431.35750000000002</c:v>
                </c:pt>
                <c:pt idx="349">
                  <c:v>436.87</c:v>
                </c:pt>
                <c:pt idx="350">
                  <c:v>442.41750000000002</c:v>
                </c:pt>
                <c:pt idx="351">
                  <c:v>448</c:v>
                </c:pt>
                <c:pt idx="352">
                  <c:v>453.61750000000001</c:v>
                </c:pt>
                <c:pt idx="353">
                  <c:v>459.27</c:v>
                </c:pt>
                <c:pt idx="354">
                  <c:v>464.95749999999998</c:v>
                </c:pt>
                <c:pt idx="355">
                  <c:v>470.68</c:v>
                </c:pt>
                <c:pt idx="356">
                  <c:v>476.4375</c:v>
                </c:pt>
                <c:pt idx="357">
                  <c:v>482.23</c:v>
                </c:pt>
                <c:pt idx="358">
                  <c:v>488.0575</c:v>
                </c:pt>
                <c:pt idx="359">
                  <c:v>493.92</c:v>
                </c:pt>
                <c:pt idx="360">
                  <c:v>499.8175</c:v>
                </c:pt>
                <c:pt idx="361">
                  <c:v>505.75</c:v>
                </c:pt>
                <c:pt idx="362">
                  <c:v>511.71749999999997</c:v>
                </c:pt>
                <c:pt idx="363">
                  <c:v>517.72</c:v>
                </c:pt>
                <c:pt idx="364">
                  <c:v>523.75750000000005</c:v>
                </c:pt>
                <c:pt idx="365">
                  <c:v>529.83000000000004</c:v>
                </c:pt>
                <c:pt idx="366">
                  <c:v>535.9375</c:v>
                </c:pt>
                <c:pt idx="367">
                  <c:v>542.08000000000004</c:v>
                </c:pt>
                <c:pt idx="368">
                  <c:v>548.25750000000005</c:v>
                </c:pt>
                <c:pt idx="369">
                  <c:v>554.47</c:v>
                </c:pt>
                <c:pt idx="370">
                  <c:v>560.71749999999997</c:v>
                </c:pt>
                <c:pt idx="371">
                  <c:v>567</c:v>
                </c:pt>
                <c:pt idx="372">
                  <c:v>573.3175</c:v>
                </c:pt>
                <c:pt idx="373">
                  <c:v>579.66999999999996</c:v>
                </c:pt>
                <c:pt idx="374">
                  <c:v>586.0575</c:v>
                </c:pt>
                <c:pt idx="375">
                  <c:v>592.48</c:v>
                </c:pt>
                <c:pt idx="376">
                  <c:v>598.9375</c:v>
                </c:pt>
                <c:pt idx="377">
                  <c:v>605.42999999999995</c:v>
                </c:pt>
                <c:pt idx="378">
                  <c:v>611.95749999999998</c:v>
                </c:pt>
                <c:pt idx="379">
                  <c:v>618.52</c:v>
                </c:pt>
                <c:pt idx="380">
                  <c:v>625.11749999999995</c:v>
                </c:pt>
                <c:pt idx="381">
                  <c:v>631.75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C1E-43A3-90B1-66629616E54B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'Antenna shape'!$I$10</c:f>
              <c:numCache>
                <c:formatCode>0</c:formatCode>
                <c:ptCount val="1"/>
                <c:pt idx="0">
                  <c:v>1428.5714285714287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Antennenform!#REF!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4C1E-43A3-90B1-66629616E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921024"/>
        <c:axId val="204921600"/>
      </c:scatterChart>
      <c:valAx>
        <c:axId val="204921024"/>
        <c:scaling>
          <c:orientation val="minMax"/>
          <c:max val="2000"/>
          <c:min val="-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921600"/>
        <c:crossesAt val="0"/>
        <c:crossBetween val="midCat"/>
        <c:majorUnit val="200"/>
        <c:minorUnit val="200"/>
      </c:valAx>
      <c:valAx>
        <c:axId val="204921600"/>
        <c:scaling>
          <c:orientation val="minMax"/>
          <c:max val="2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921024"/>
        <c:crossesAt val="-2000"/>
        <c:crossBetween val="midCat"/>
        <c:majorUnit val="200"/>
        <c:minorUnit val="2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Parabelform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'Antenna shape'!$P$17:$P$56</c:f>
              <c:numCache>
                <c:formatCode>General</c:formatCode>
                <c:ptCount val="40"/>
                <c:pt idx="0">
                  <c:v>0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150</c:v>
                </c:pt>
                <c:pt idx="5">
                  <c:v>200</c:v>
                </c:pt>
                <c:pt idx="6">
                  <c:v>250</c:v>
                </c:pt>
                <c:pt idx="7">
                  <c:v>300</c:v>
                </c:pt>
                <c:pt idx="8">
                  <c:v>350</c:v>
                </c:pt>
                <c:pt idx="9">
                  <c:v>400</c:v>
                </c:pt>
                <c:pt idx="10">
                  <c:v>450</c:v>
                </c:pt>
                <c:pt idx="11">
                  <c:v>500</c:v>
                </c:pt>
                <c:pt idx="12">
                  <c:v>550</c:v>
                </c:pt>
                <c:pt idx="13">
                  <c:v>600</c:v>
                </c:pt>
                <c:pt idx="14">
                  <c:v>650</c:v>
                </c:pt>
                <c:pt idx="15">
                  <c:v>700</c:v>
                </c:pt>
                <c:pt idx="16">
                  <c:v>750</c:v>
                </c:pt>
                <c:pt idx="17">
                  <c:v>800</c:v>
                </c:pt>
                <c:pt idx="18">
                  <c:v>850</c:v>
                </c:pt>
                <c:pt idx="19">
                  <c:v>900</c:v>
                </c:pt>
                <c:pt idx="20">
                  <c:v>950</c:v>
                </c:pt>
                <c:pt idx="21">
                  <c:v>1000</c:v>
                </c:pt>
                <c:pt idx="22">
                  <c:v>1050</c:v>
                </c:pt>
                <c:pt idx="23">
                  <c:v>1100</c:v>
                </c:pt>
                <c:pt idx="24">
                  <c:v>1150</c:v>
                </c:pt>
                <c:pt idx="25">
                  <c:v>1200</c:v>
                </c:pt>
                <c:pt idx="26">
                  <c:v>1250</c:v>
                </c:pt>
                <c:pt idx="27">
                  <c:v>1300</c:v>
                </c:pt>
                <c:pt idx="28">
                  <c:v>1350</c:v>
                </c:pt>
                <c:pt idx="29">
                  <c:v>1400</c:v>
                </c:pt>
                <c:pt idx="30">
                  <c:v>1450</c:v>
                </c:pt>
                <c:pt idx="31">
                  <c:v>1500</c:v>
                </c:pt>
                <c:pt idx="32">
                  <c:v>1550</c:v>
                </c:pt>
                <c:pt idx="33">
                  <c:v>1600</c:v>
                </c:pt>
                <c:pt idx="34">
                  <c:v>1650</c:v>
                </c:pt>
                <c:pt idx="35">
                  <c:v>1700</c:v>
                </c:pt>
                <c:pt idx="36">
                  <c:v>1750</c:v>
                </c:pt>
                <c:pt idx="37">
                  <c:v>1800</c:v>
                </c:pt>
                <c:pt idx="38">
                  <c:v>1850</c:v>
                </c:pt>
                <c:pt idx="39">
                  <c:v>1900</c:v>
                </c:pt>
              </c:numCache>
            </c:numRef>
          </c:xVal>
          <c:yVal>
            <c:numRef>
              <c:f>'Antenna shape'!$Q$17:$Q$56</c:f>
              <c:numCache>
                <c:formatCode>0.0</c:formatCode>
                <c:ptCount val="40"/>
                <c:pt idx="0">
                  <c:v>-1</c:v>
                </c:pt>
                <c:pt idx="1">
                  <c:v>-0.5625</c:v>
                </c:pt>
                <c:pt idx="2">
                  <c:v>-1.5625E-2</c:v>
                </c:pt>
                <c:pt idx="3">
                  <c:v>0.75</c:v>
                </c:pt>
                <c:pt idx="4">
                  <c:v>2.9375</c:v>
                </c:pt>
                <c:pt idx="5">
                  <c:v>6</c:v>
                </c:pt>
                <c:pt idx="6">
                  <c:v>9.9375</c:v>
                </c:pt>
                <c:pt idx="7">
                  <c:v>14.75</c:v>
                </c:pt>
                <c:pt idx="8">
                  <c:v>20.4375</c:v>
                </c:pt>
                <c:pt idx="9">
                  <c:v>27</c:v>
                </c:pt>
                <c:pt idx="10">
                  <c:v>34.4375</c:v>
                </c:pt>
                <c:pt idx="11">
                  <c:v>42.75</c:v>
                </c:pt>
                <c:pt idx="12">
                  <c:v>51.9375</c:v>
                </c:pt>
                <c:pt idx="13">
                  <c:v>62</c:v>
                </c:pt>
                <c:pt idx="14">
                  <c:v>72.9375</c:v>
                </c:pt>
                <c:pt idx="15">
                  <c:v>84.75</c:v>
                </c:pt>
                <c:pt idx="16">
                  <c:v>97.4375</c:v>
                </c:pt>
                <c:pt idx="17">
                  <c:v>111</c:v>
                </c:pt>
                <c:pt idx="18">
                  <c:v>125.4375</c:v>
                </c:pt>
                <c:pt idx="19">
                  <c:v>140.75</c:v>
                </c:pt>
                <c:pt idx="20">
                  <c:v>156.9375</c:v>
                </c:pt>
                <c:pt idx="21">
                  <c:v>174</c:v>
                </c:pt>
                <c:pt idx="22">
                  <c:v>191.9375</c:v>
                </c:pt>
                <c:pt idx="23">
                  <c:v>210.75</c:v>
                </c:pt>
                <c:pt idx="24">
                  <c:v>230.4375</c:v>
                </c:pt>
                <c:pt idx="25">
                  <c:v>251</c:v>
                </c:pt>
                <c:pt idx="26">
                  <c:v>272.4375</c:v>
                </c:pt>
                <c:pt idx="27">
                  <c:v>294.75</c:v>
                </c:pt>
                <c:pt idx="28">
                  <c:v>317.9375</c:v>
                </c:pt>
                <c:pt idx="29">
                  <c:v>342</c:v>
                </c:pt>
                <c:pt idx="30">
                  <c:v>366.9375</c:v>
                </c:pt>
                <c:pt idx="31">
                  <c:v>392.75</c:v>
                </c:pt>
                <c:pt idx="32">
                  <c:v>419.4375</c:v>
                </c:pt>
                <c:pt idx="33">
                  <c:v>447</c:v>
                </c:pt>
                <c:pt idx="34">
                  <c:v>475.4375</c:v>
                </c:pt>
                <c:pt idx="35">
                  <c:v>504.75</c:v>
                </c:pt>
                <c:pt idx="36">
                  <c:v>534.9375</c:v>
                </c:pt>
                <c:pt idx="37">
                  <c:v>566</c:v>
                </c:pt>
                <c:pt idx="38">
                  <c:v>597.9375</c:v>
                </c:pt>
                <c:pt idx="39">
                  <c:v>630.75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775-42F1-B384-7225515E5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423744"/>
        <c:axId val="205424320"/>
      </c:scatterChart>
      <c:valAx>
        <c:axId val="205423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424320"/>
        <c:crosses val="autoZero"/>
        <c:crossBetween val="midCat"/>
      </c:valAx>
      <c:valAx>
        <c:axId val="205424320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423744"/>
        <c:crosses val="autoZero"/>
        <c:crossBetween val="midCat"/>
        <c:majorUnit val="2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Halbe Segmentbreite [mm]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'Antenna shape'!$T$46:$T$85</c:f>
              <c:numCache>
                <c:formatCode>0</c:formatCode>
                <c:ptCount val="40"/>
                <c:pt idx="0">
                  <c:v>0</c:v>
                </c:pt>
                <c:pt idx="1">
                  <c:v>50.002551966109934</c:v>
                </c:pt>
                <c:pt idx="2">
                  <c:v>100.02041291674453</c:v>
                </c:pt>
                <c:pt idx="3">
                  <c:v>150.0688777895781</c:v>
                </c:pt>
                <c:pt idx="4">
                  <c:v>200.16321349292201</c:v>
                </c:pt>
                <c:pt idx="5">
                  <c:v>250.31864505120433</c:v>
                </c:pt>
                <c:pt idx="6">
                  <c:v>300.55034194073744</c:v>
                </c:pt>
                <c:pt idx="7">
                  <c:v>350.87340467605395</c:v>
                </c:pt>
                <c:pt idx="8">
                  <c:v>401.30285170449406</c:v>
                </c:pt>
                <c:pt idx="9">
                  <c:v>451.85360666353154</c:v>
                </c:pt>
                <c:pt idx="10">
                  <c:v>502.54048605166133</c:v>
                </c:pt>
                <c:pt idx="11">
                  <c:v>553.37818735954988</c:v>
                </c:pt>
                <c:pt idx="12">
                  <c:v>604.38127770367669</c:v>
                </c:pt>
                <c:pt idx="13">
                  <c:v>655.56418299991321</c:v>
                </c:pt>
                <c:pt idx="14">
                  <c:v>706.94117770953039</c:v>
                </c:pt>
                <c:pt idx="15">
                  <c:v>758.52637518498739</c:v>
                </c:pt>
                <c:pt idx="16">
                  <c:v>810.33371863771151</c:v>
                </c:pt>
                <c:pt idx="17">
                  <c:v>862.3769727449137</c:v>
                </c:pt>
                <c:pt idx="18">
                  <c:v>914.66971590743333</c:v>
                </c:pt>
                <c:pt idx="19">
                  <c:v>967.22533316568342</c:v>
                </c:pt>
                <c:pt idx="20">
                  <c:v>1020.0570097760615</c:v>
                </c:pt>
                <c:pt idx="21">
                  <c:v>1073.177725445745</c:v>
                </c:pt>
                <c:pt idx="22">
                  <c:v>1126.6002492196126</c:v>
                </c:pt>
                <c:pt idx="23">
                  <c:v>1180.3371350092111</c:v>
                </c:pt>
                <c:pt idx="24">
                  <c:v>1234.4007177501969</c:v>
                </c:pt>
                <c:pt idx="25">
                  <c:v>1288.8031101715592</c:v>
                </c:pt>
                <c:pt idx="26">
                  <c:v>1343.5562001571971</c:v>
                </c:pt>
                <c:pt idx="27">
                  <c:v>1398.6716486780422</c:v>
                </c:pt>
                <c:pt idx="28">
                  <c:v>1454.1608882709415</c:v>
                </c:pt>
                <c:pt idx="29">
                  <c:v>1510.0351220388654</c:v>
                </c:pt>
                <c:pt idx="30">
                  <c:v>1566.3053231457493</c:v>
                </c:pt>
                <c:pt idx="31">
                  <c:v>1622.9822347782979</c:v>
                </c:pt>
                <c:pt idx="32">
                  <c:v>1680.076370546474</c:v>
                </c:pt>
                <c:pt idx="33">
                  <c:v>1737.5980152940119</c:v>
                </c:pt>
                <c:pt idx="34">
                  <c:v>1795.5572262902324</c:v>
                </c:pt>
                <c:pt idx="35">
                  <c:v>1853.9638347745563</c:v>
                </c:pt>
                <c:pt idx="36">
                  <c:v>1912.8274478254943</c:v>
                </c:pt>
                <c:pt idx="37">
                  <c:v>1942.4335725088115</c:v>
                </c:pt>
                <c:pt idx="38">
                  <c:v>1972.1574505264134</c:v>
                </c:pt>
                <c:pt idx="39">
                  <c:v>2031.9630084010946</c:v>
                </c:pt>
              </c:numCache>
            </c:numRef>
          </c:xVal>
          <c:yVal>
            <c:numRef>
              <c:f>'Antenna shape'!$U$46:$U$85</c:f>
              <c:numCache>
                <c:formatCode>0</c:formatCode>
                <c:ptCount val="40"/>
                <c:pt idx="0">
                  <c:v>0</c:v>
                </c:pt>
                <c:pt idx="1">
                  <c:v>13.089969389957473</c:v>
                </c:pt>
                <c:pt idx="2">
                  <c:v>26.179938779914945</c:v>
                </c:pt>
                <c:pt idx="3">
                  <c:v>39.269908169872416</c:v>
                </c:pt>
                <c:pt idx="4">
                  <c:v>52.35987755982989</c:v>
                </c:pt>
                <c:pt idx="5">
                  <c:v>65.449846949787357</c:v>
                </c:pt>
                <c:pt idx="6">
                  <c:v>78.539816339744831</c:v>
                </c:pt>
                <c:pt idx="7">
                  <c:v>91.629785729702292</c:v>
                </c:pt>
                <c:pt idx="8">
                  <c:v>104.71975511965978</c:v>
                </c:pt>
                <c:pt idx="9">
                  <c:v>117.80972450961724</c:v>
                </c:pt>
                <c:pt idx="10">
                  <c:v>130.89969389957471</c:v>
                </c:pt>
                <c:pt idx="11">
                  <c:v>143.98966328953219</c:v>
                </c:pt>
                <c:pt idx="12">
                  <c:v>157.07963267948966</c:v>
                </c:pt>
                <c:pt idx="13">
                  <c:v>170.16960206944711</c:v>
                </c:pt>
                <c:pt idx="14">
                  <c:v>183.25957145940458</c:v>
                </c:pt>
                <c:pt idx="15">
                  <c:v>196.34954084936206</c:v>
                </c:pt>
                <c:pt idx="16">
                  <c:v>209.43951023931956</c:v>
                </c:pt>
                <c:pt idx="17">
                  <c:v>222.52947962927701</c:v>
                </c:pt>
                <c:pt idx="18">
                  <c:v>235.61944901923448</c:v>
                </c:pt>
                <c:pt idx="19">
                  <c:v>248.70941840919195</c:v>
                </c:pt>
                <c:pt idx="20">
                  <c:v>261.79938779914943</c:v>
                </c:pt>
                <c:pt idx="21">
                  <c:v>274.88935718910687</c:v>
                </c:pt>
                <c:pt idx="22">
                  <c:v>287.97932657906438</c:v>
                </c:pt>
                <c:pt idx="23">
                  <c:v>301.06929596902182</c:v>
                </c:pt>
                <c:pt idx="24">
                  <c:v>314.15926535897933</c:v>
                </c:pt>
                <c:pt idx="25">
                  <c:v>327.24923474893677</c:v>
                </c:pt>
                <c:pt idx="26">
                  <c:v>340.33920413889422</c:v>
                </c:pt>
                <c:pt idx="27">
                  <c:v>353.42917352885178</c:v>
                </c:pt>
                <c:pt idx="28">
                  <c:v>366.51914291880917</c:v>
                </c:pt>
                <c:pt idx="29">
                  <c:v>379.60911230876667</c:v>
                </c:pt>
                <c:pt idx="30">
                  <c:v>392.69908169872411</c:v>
                </c:pt>
                <c:pt idx="31">
                  <c:v>405.78905108868162</c:v>
                </c:pt>
                <c:pt idx="32">
                  <c:v>418.87902047863912</c:v>
                </c:pt>
                <c:pt idx="33">
                  <c:v>431.96898986859657</c:v>
                </c:pt>
                <c:pt idx="34">
                  <c:v>445.05895925855401</c:v>
                </c:pt>
                <c:pt idx="35">
                  <c:v>458.14892864851146</c:v>
                </c:pt>
                <c:pt idx="36">
                  <c:v>471.23889803846896</c:v>
                </c:pt>
                <c:pt idx="37">
                  <c:v>477.78388273344768</c:v>
                </c:pt>
                <c:pt idx="38">
                  <c:v>484.32886742842646</c:v>
                </c:pt>
                <c:pt idx="39">
                  <c:v>497.41883681838391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F87-4C1A-AFF5-3B93DA804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426048"/>
        <c:axId val="205426624"/>
      </c:scatterChart>
      <c:valAx>
        <c:axId val="205426048"/>
        <c:scaling>
          <c:orientation val="minMax"/>
          <c:max val="24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426624"/>
        <c:crosses val="autoZero"/>
        <c:crossBetween val="midCat"/>
        <c:majorUnit val="200"/>
      </c:valAx>
      <c:valAx>
        <c:axId val="20542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426048"/>
        <c:crosses val="autoZero"/>
        <c:crossBetween val="midCat"/>
        <c:majorUnit val="2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669072615923005E-2"/>
          <c:y val="4.214129483814523E-2"/>
          <c:w val="0.85531714785651791"/>
          <c:h val="0.8326195683872849"/>
        </c:manualLayout>
      </c:layout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'Cutoff frequencies'!$B$8:$B$38</c:f>
              <c:numCache>
                <c:formatCode>0</c:formatCode>
                <c:ptCount val="31"/>
                <c:pt idx="0">
                  <c:v>140</c:v>
                </c:pt>
                <c:pt idx="1">
                  <c:v>141</c:v>
                </c:pt>
                <c:pt idx="2">
                  <c:v>142</c:v>
                </c:pt>
                <c:pt idx="3">
                  <c:v>143</c:v>
                </c:pt>
                <c:pt idx="4">
                  <c:v>144</c:v>
                </c:pt>
                <c:pt idx="5">
                  <c:v>145</c:v>
                </c:pt>
                <c:pt idx="6">
                  <c:v>146</c:v>
                </c:pt>
                <c:pt idx="7">
                  <c:v>147</c:v>
                </c:pt>
                <c:pt idx="8">
                  <c:v>148</c:v>
                </c:pt>
                <c:pt idx="9">
                  <c:v>149</c:v>
                </c:pt>
                <c:pt idx="10">
                  <c:v>150</c:v>
                </c:pt>
                <c:pt idx="11">
                  <c:v>151</c:v>
                </c:pt>
                <c:pt idx="12">
                  <c:v>152</c:v>
                </c:pt>
                <c:pt idx="13">
                  <c:v>153</c:v>
                </c:pt>
                <c:pt idx="14">
                  <c:v>154</c:v>
                </c:pt>
                <c:pt idx="15">
                  <c:v>155</c:v>
                </c:pt>
                <c:pt idx="16">
                  <c:v>156</c:v>
                </c:pt>
                <c:pt idx="17">
                  <c:v>157</c:v>
                </c:pt>
                <c:pt idx="18">
                  <c:v>158</c:v>
                </c:pt>
                <c:pt idx="19">
                  <c:v>159</c:v>
                </c:pt>
                <c:pt idx="20">
                  <c:v>160</c:v>
                </c:pt>
                <c:pt idx="21">
                  <c:v>161</c:v>
                </c:pt>
                <c:pt idx="22">
                  <c:v>162</c:v>
                </c:pt>
                <c:pt idx="23">
                  <c:v>163</c:v>
                </c:pt>
                <c:pt idx="24">
                  <c:v>164</c:v>
                </c:pt>
                <c:pt idx="25">
                  <c:v>165</c:v>
                </c:pt>
                <c:pt idx="26">
                  <c:v>166</c:v>
                </c:pt>
                <c:pt idx="27">
                  <c:v>167</c:v>
                </c:pt>
                <c:pt idx="28">
                  <c:v>168</c:v>
                </c:pt>
                <c:pt idx="29">
                  <c:v>169</c:v>
                </c:pt>
                <c:pt idx="30">
                  <c:v>170</c:v>
                </c:pt>
              </c:numCache>
            </c:numRef>
          </c:xVal>
          <c:yVal>
            <c:numRef>
              <c:f>'Cutoff frequencies'!$C$8:$C$38</c:f>
              <c:numCache>
                <c:formatCode>0.00</c:formatCode>
                <c:ptCount val="31"/>
                <c:pt idx="0">
                  <c:v>1.2560710098810919</c:v>
                </c:pt>
                <c:pt idx="1">
                  <c:v>1.2471627048464744</c:v>
                </c:pt>
                <c:pt idx="2">
                  <c:v>1.2383798688968513</c:v>
                </c:pt>
                <c:pt idx="3">
                  <c:v>1.2297198698136564</c:v>
                </c:pt>
                <c:pt idx="4">
                  <c:v>1.221180148495506</c:v>
                </c:pt>
                <c:pt idx="5">
                  <c:v>1.2127582164369164</c:v>
                </c:pt>
                <c:pt idx="6">
                  <c:v>1.2044516533106362</c:v>
                </c:pt>
                <c:pt idx="7">
                  <c:v>1.1962581046486591</c:v>
                </c:pt>
                <c:pt idx="8">
                  <c:v>1.1881752796172491</c:v>
                </c:pt>
                <c:pt idx="9">
                  <c:v>1.180200948881563</c:v>
                </c:pt>
                <c:pt idx="10">
                  <c:v>1.1723329425556859</c:v>
                </c:pt>
                <c:pt idx="11">
                  <c:v>1.1645691482341249</c:v>
                </c:pt>
                <c:pt idx="12">
                  <c:v>1.1569075091010057</c:v>
                </c:pt>
                <c:pt idx="13">
                  <c:v>1.1493460221134175</c:v>
                </c:pt>
                <c:pt idx="14">
                  <c:v>1.1418827362555382</c:v>
                </c:pt>
                <c:pt idx="15">
                  <c:v>1.1345157508603412</c:v>
                </c:pt>
                <c:pt idx="16">
                  <c:v>1.1272432139958519</c:v>
                </c:pt>
                <c:pt idx="17">
                  <c:v>1.1200633209130757</c:v>
                </c:pt>
                <c:pt idx="18">
                  <c:v>1.1129743125528662</c:v>
                </c:pt>
                <c:pt idx="19">
                  <c:v>1.1059744741091375</c:v>
                </c:pt>
                <c:pt idx="20">
                  <c:v>1.0990621336459556</c:v>
                </c:pt>
                <c:pt idx="21">
                  <c:v>1.092235660766167</c:v>
                </c:pt>
                <c:pt idx="22">
                  <c:v>1.0854934653293387</c:v>
                </c:pt>
                <c:pt idx="23">
                  <c:v>1.0788339962168889</c:v>
                </c:pt>
                <c:pt idx="24">
                  <c:v>1.0722557401423956</c:v>
                </c:pt>
                <c:pt idx="25">
                  <c:v>1.0657572205051689</c:v>
                </c:pt>
                <c:pt idx="26">
                  <c:v>1.0593369962852583</c:v>
                </c:pt>
                <c:pt idx="27">
                  <c:v>1.0529936609781609</c:v>
                </c:pt>
                <c:pt idx="28">
                  <c:v>1.0467258415675766</c:v>
                </c:pt>
                <c:pt idx="29">
                  <c:v>1.0405321975346322</c:v>
                </c:pt>
                <c:pt idx="30">
                  <c:v>1.0344114199020757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70D-472F-8363-5D6B367651F7}"/>
            </c:ext>
          </c:extLst>
        </c:ser>
        <c:ser>
          <c:idx val="1"/>
          <c:order val="1"/>
          <c:marker>
            <c:symbol val="none"/>
          </c:marker>
          <c:xVal>
            <c:numRef>
              <c:f>'Cutoff frequencies'!$B$8:$B$38</c:f>
              <c:numCache>
                <c:formatCode>0</c:formatCode>
                <c:ptCount val="31"/>
                <c:pt idx="0">
                  <c:v>140</c:v>
                </c:pt>
                <c:pt idx="1">
                  <c:v>141</c:v>
                </c:pt>
                <c:pt idx="2">
                  <c:v>142</c:v>
                </c:pt>
                <c:pt idx="3">
                  <c:v>143</c:v>
                </c:pt>
                <c:pt idx="4">
                  <c:v>144</c:v>
                </c:pt>
                <c:pt idx="5">
                  <c:v>145</c:v>
                </c:pt>
                <c:pt idx="6">
                  <c:v>146</c:v>
                </c:pt>
                <c:pt idx="7">
                  <c:v>147</c:v>
                </c:pt>
                <c:pt idx="8">
                  <c:v>148</c:v>
                </c:pt>
                <c:pt idx="9">
                  <c:v>149</c:v>
                </c:pt>
                <c:pt idx="10">
                  <c:v>150</c:v>
                </c:pt>
                <c:pt idx="11">
                  <c:v>151</c:v>
                </c:pt>
                <c:pt idx="12">
                  <c:v>152</c:v>
                </c:pt>
                <c:pt idx="13">
                  <c:v>153</c:v>
                </c:pt>
                <c:pt idx="14">
                  <c:v>154</c:v>
                </c:pt>
                <c:pt idx="15">
                  <c:v>155</c:v>
                </c:pt>
                <c:pt idx="16">
                  <c:v>156</c:v>
                </c:pt>
                <c:pt idx="17">
                  <c:v>157</c:v>
                </c:pt>
                <c:pt idx="18">
                  <c:v>158</c:v>
                </c:pt>
                <c:pt idx="19">
                  <c:v>159</c:v>
                </c:pt>
                <c:pt idx="20">
                  <c:v>160</c:v>
                </c:pt>
                <c:pt idx="21">
                  <c:v>161</c:v>
                </c:pt>
                <c:pt idx="22">
                  <c:v>162</c:v>
                </c:pt>
                <c:pt idx="23">
                  <c:v>163</c:v>
                </c:pt>
                <c:pt idx="24">
                  <c:v>164</c:v>
                </c:pt>
                <c:pt idx="25">
                  <c:v>165</c:v>
                </c:pt>
                <c:pt idx="26">
                  <c:v>166</c:v>
                </c:pt>
                <c:pt idx="27">
                  <c:v>167</c:v>
                </c:pt>
                <c:pt idx="28">
                  <c:v>168</c:v>
                </c:pt>
                <c:pt idx="29">
                  <c:v>169</c:v>
                </c:pt>
                <c:pt idx="30">
                  <c:v>170</c:v>
                </c:pt>
              </c:numCache>
            </c:numRef>
          </c:xVal>
          <c:yVal>
            <c:numRef>
              <c:f>'Cutoff frequencies'!$D$8:$D$38</c:f>
              <c:numCache>
                <c:formatCode>General</c:formatCode>
                <c:ptCount val="31"/>
                <c:pt idx="0">
                  <c:v>1.42</c:v>
                </c:pt>
                <c:pt idx="1">
                  <c:v>1.42</c:v>
                </c:pt>
                <c:pt idx="2">
                  <c:v>1.42</c:v>
                </c:pt>
                <c:pt idx="3">
                  <c:v>1.42</c:v>
                </c:pt>
                <c:pt idx="4">
                  <c:v>1.42</c:v>
                </c:pt>
                <c:pt idx="5">
                  <c:v>1.42</c:v>
                </c:pt>
                <c:pt idx="6">
                  <c:v>1.42</c:v>
                </c:pt>
                <c:pt idx="7">
                  <c:v>1.42</c:v>
                </c:pt>
                <c:pt idx="8">
                  <c:v>1.42</c:v>
                </c:pt>
                <c:pt idx="9">
                  <c:v>1.42</c:v>
                </c:pt>
                <c:pt idx="10">
                  <c:v>1.42</c:v>
                </c:pt>
                <c:pt idx="11">
                  <c:v>1.42</c:v>
                </c:pt>
                <c:pt idx="12">
                  <c:v>1.42</c:v>
                </c:pt>
                <c:pt idx="13">
                  <c:v>1.42</c:v>
                </c:pt>
                <c:pt idx="14">
                  <c:v>1.42</c:v>
                </c:pt>
                <c:pt idx="15">
                  <c:v>1.42</c:v>
                </c:pt>
                <c:pt idx="16">
                  <c:v>1.42</c:v>
                </c:pt>
                <c:pt idx="17">
                  <c:v>1.42</c:v>
                </c:pt>
                <c:pt idx="18">
                  <c:v>1.42</c:v>
                </c:pt>
                <c:pt idx="19">
                  <c:v>1.42</c:v>
                </c:pt>
                <c:pt idx="20">
                  <c:v>1.42</c:v>
                </c:pt>
                <c:pt idx="21">
                  <c:v>1.42</c:v>
                </c:pt>
                <c:pt idx="22">
                  <c:v>1.42</c:v>
                </c:pt>
                <c:pt idx="23">
                  <c:v>1.42</c:v>
                </c:pt>
                <c:pt idx="24">
                  <c:v>1.42</c:v>
                </c:pt>
                <c:pt idx="25">
                  <c:v>1.42</c:v>
                </c:pt>
                <c:pt idx="26">
                  <c:v>1.42</c:v>
                </c:pt>
                <c:pt idx="27">
                  <c:v>1.42</c:v>
                </c:pt>
                <c:pt idx="28">
                  <c:v>1.42</c:v>
                </c:pt>
                <c:pt idx="29">
                  <c:v>1.42</c:v>
                </c:pt>
                <c:pt idx="30">
                  <c:v>1.42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70D-472F-8363-5D6B367651F7}"/>
            </c:ext>
          </c:extLst>
        </c:ser>
        <c:ser>
          <c:idx val="2"/>
          <c:order val="2"/>
          <c:marker>
            <c:symbol val="none"/>
          </c:marker>
          <c:xVal>
            <c:numRef>
              <c:f>'Cutoff frequencies'!$B$8:$B$38</c:f>
              <c:numCache>
                <c:formatCode>0</c:formatCode>
                <c:ptCount val="31"/>
                <c:pt idx="0">
                  <c:v>140</c:v>
                </c:pt>
                <c:pt idx="1">
                  <c:v>141</c:v>
                </c:pt>
                <c:pt idx="2">
                  <c:v>142</c:v>
                </c:pt>
                <c:pt idx="3">
                  <c:v>143</c:v>
                </c:pt>
                <c:pt idx="4">
                  <c:v>144</c:v>
                </c:pt>
                <c:pt idx="5">
                  <c:v>145</c:v>
                </c:pt>
                <c:pt idx="6">
                  <c:v>146</c:v>
                </c:pt>
                <c:pt idx="7">
                  <c:v>147</c:v>
                </c:pt>
                <c:pt idx="8">
                  <c:v>148</c:v>
                </c:pt>
                <c:pt idx="9">
                  <c:v>149</c:v>
                </c:pt>
                <c:pt idx="10">
                  <c:v>150</c:v>
                </c:pt>
                <c:pt idx="11">
                  <c:v>151</c:v>
                </c:pt>
                <c:pt idx="12">
                  <c:v>152</c:v>
                </c:pt>
                <c:pt idx="13">
                  <c:v>153</c:v>
                </c:pt>
                <c:pt idx="14">
                  <c:v>154</c:v>
                </c:pt>
                <c:pt idx="15">
                  <c:v>155</c:v>
                </c:pt>
                <c:pt idx="16">
                  <c:v>156</c:v>
                </c:pt>
                <c:pt idx="17">
                  <c:v>157</c:v>
                </c:pt>
                <c:pt idx="18">
                  <c:v>158</c:v>
                </c:pt>
                <c:pt idx="19">
                  <c:v>159</c:v>
                </c:pt>
                <c:pt idx="20">
                  <c:v>160</c:v>
                </c:pt>
                <c:pt idx="21">
                  <c:v>161</c:v>
                </c:pt>
                <c:pt idx="22">
                  <c:v>162</c:v>
                </c:pt>
                <c:pt idx="23">
                  <c:v>163</c:v>
                </c:pt>
                <c:pt idx="24">
                  <c:v>164</c:v>
                </c:pt>
                <c:pt idx="25">
                  <c:v>165</c:v>
                </c:pt>
                <c:pt idx="26">
                  <c:v>166</c:v>
                </c:pt>
                <c:pt idx="27">
                  <c:v>167</c:v>
                </c:pt>
                <c:pt idx="28">
                  <c:v>168</c:v>
                </c:pt>
                <c:pt idx="29">
                  <c:v>169</c:v>
                </c:pt>
                <c:pt idx="30">
                  <c:v>170</c:v>
                </c:pt>
              </c:numCache>
            </c:numRef>
          </c:xVal>
          <c:yVal>
            <c:numRef>
              <c:f>'Cutoff frequencies'!$E$8:$E$38</c:f>
              <c:numCache>
                <c:formatCode>0.00</c:formatCode>
                <c:ptCount val="31"/>
                <c:pt idx="0">
                  <c:v>1.6407788230146576</c:v>
                </c:pt>
                <c:pt idx="1">
                  <c:v>1.6291420937734187</c:v>
                </c:pt>
                <c:pt idx="2">
                  <c:v>1.6176692621271274</c:v>
                </c:pt>
                <c:pt idx="3">
                  <c:v>1.6063568896646996</c:v>
                </c:pt>
                <c:pt idx="4">
                  <c:v>1.5952016334864725</c:v>
                </c:pt>
                <c:pt idx="5">
                  <c:v>1.5842002429107038</c:v>
                </c:pt>
                <c:pt idx="6">
                  <c:v>1.5733495563154249</c:v>
                </c:pt>
                <c:pt idx="7">
                  <c:v>1.5626464981091976</c:v>
                </c:pt>
                <c:pt idx="8">
                  <c:v>1.552088075824676</c:v>
                </c:pt>
                <c:pt idx="9">
                  <c:v>1.5416713773292086</c:v>
                </c:pt>
                <c:pt idx="10">
                  <c:v>1.5313935681470137</c:v>
                </c:pt>
                <c:pt idx="11">
                  <c:v>1.521251888887762</c:v>
                </c:pt>
                <c:pt idx="12">
                  <c:v>1.5112436527766584</c:v>
                </c:pt>
                <c:pt idx="13">
                  <c:v>1.5013662432813859</c:v>
                </c:pt>
                <c:pt idx="14">
                  <c:v>1.4916171118315069</c:v>
                </c:pt>
                <c:pt idx="15">
                  <c:v>1.4819937756261423</c:v>
                </c:pt>
                <c:pt idx="16">
                  <c:v>1.4724938155259746</c:v>
                </c:pt>
                <c:pt idx="17">
                  <c:v>1.4631148740258093</c:v>
                </c:pt>
                <c:pt idx="18">
                  <c:v>1.453854653304127</c:v>
                </c:pt>
                <c:pt idx="19">
                  <c:v>1.4447109133462395</c:v>
                </c:pt>
                <c:pt idx="20">
                  <c:v>1.4356814701378253</c:v>
                </c:pt>
                <c:pt idx="21">
                  <c:v>1.4267641939257891</c:v>
                </c:pt>
                <c:pt idx="22">
                  <c:v>1.4179570075435313</c:v>
                </c:pt>
                <c:pt idx="23">
                  <c:v>1.4092578847978654</c:v>
                </c:pt>
                <c:pt idx="24">
                  <c:v>1.4006648489149516</c:v>
                </c:pt>
                <c:pt idx="25">
                  <c:v>1.3921759710427397</c:v>
                </c:pt>
                <c:pt idx="26">
                  <c:v>1.3837893688075424</c:v>
                </c:pt>
                <c:pt idx="27">
                  <c:v>1.3755032049224674</c:v>
                </c:pt>
                <c:pt idx="28">
                  <c:v>1.367315685845548</c:v>
                </c:pt>
                <c:pt idx="29">
                  <c:v>1.3592250604855152</c:v>
                </c:pt>
                <c:pt idx="30">
                  <c:v>1.3512296189532473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70D-472F-8363-5D6B367651F7}"/>
            </c:ext>
          </c:extLst>
        </c:ser>
        <c:ser>
          <c:idx val="3"/>
          <c:order val="3"/>
          <c:marker>
            <c:symbol val="none"/>
          </c:marker>
          <c:xVal>
            <c:numRef>
              <c:f>'Cutoff frequencies'!$B$8:$B$38</c:f>
              <c:numCache>
                <c:formatCode>0</c:formatCode>
                <c:ptCount val="31"/>
                <c:pt idx="0">
                  <c:v>140</c:v>
                </c:pt>
                <c:pt idx="1">
                  <c:v>141</c:v>
                </c:pt>
                <c:pt idx="2">
                  <c:v>142</c:v>
                </c:pt>
                <c:pt idx="3">
                  <c:v>143</c:v>
                </c:pt>
                <c:pt idx="4">
                  <c:v>144</c:v>
                </c:pt>
                <c:pt idx="5">
                  <c:v>145</c:v>
                </c:pt>
                <c:pt idx="6">
                  <c:v>146</c:v>
                </c:pt>
                <c:pt idx="7">
                  <c:v>147</c:v>
                </c:pt>
                <c:pt idx="8">
                  <c:v>148</c:v>
                </c:pt>
                <c:pt idx="9">
                  <c:v>149</c:v>
                </c:pt>
                <c:pt idx="10">
                  <c:v>150</c:v>
                </c:pt>
                <c:pt idx="11">
                  <c:v>151</c:v>
                </c:pt>
                <c:pt idx="12">
                  <c:v>152</c:v>
                </c:pt>
                <c:pt idx="13">
                  <c:v>153</c:v>
                </c:pt>
                <c:pt idx="14">
                  <c:v>154</c:v>
                </c:pt>
                <c:pt idx="15">
                  <c:v>155</c:v>
                </c:pt>
                <c:pt idx="16">
                  <c:v>156</c:v>
                </c:pt>
                <c:pt idx="17">
                  <c:v>157</c:v>
                </c:pt>
                <c:pt idx="18">
                  <c:v>158</c:v>
                </c:pt>
                <c:pt idx="19">
                  <c:v>159</c:v>
                </c:pt>
                <c:pt idx="20">
                  <c:v>160</c:v>
                </c:pt>
                <c:pt idx="21">
                  <c:v>161</c:v>
                </c:pt>
                <c:pt idx="22">
                  <c:v>162</c:v>
                </c:pt>
                <c:pt idx="23">
                  <c:v>163</c:v>
                </c:pt>
                <c:pt idx="24">
                  <c:v>164</c:v>
                </c:pt>
                <c:pt idx="25">
                  <c:v>165</c:v>
                </c:pt>
                <c:pt idx="26">
                  <c:v>166</c:v>
                </c:pt>
                <c:pt idx="27">
                  <c:v>167</c:v>
                </c:pt>
                <c:pt idx="28">
                  <c:v>168</c:v>
                </c:pt>
                <c:pt idx="29">
                  <c:v>169</c:v>
                </c:pt>
                <c:pt idx="30">
                  <c:v>170</c:v>
                </c:pt>
              </c:numCache>
            </c:numRef>
          </c:xVal>
          <c:yVal>
            <c:numRef>
              <c:f>'Cutoff frequencies'!$F$8:$F$38</c:f>
              <c:numCache>
                <c:formatCode>0.00</c:formatCode>
                <c:ptCount val="31"/>
                <c:pt idx="0">
                  <c:v>2.1216407355021216</c:v>
                </c:pt>
                <c:pt idx="1">
                  <c:v>2.106593638087213</c:v>
                </c:pt>
                <c:pt idx="2">
                  <c:v>2.0917584716218101</c:v>
                </c:pt>
                <c:pt idx="3">
                  <c:v>2.077130790002077</c:v>
                </c:pt>
                <c:pt idx="4">
                  <c:v>2.0627062706270629</c:v>
                </c:pt>
                <c:pt idx="5">
                  <c:v>2.0484807101399798</c:v>
                </c:pt>
                <c:pt idx="6">
                  <c:v>2.0344500203445</c:v>
                </c:pt>
                <c:pt idx="7">
                  <c:v>2.0206102242877351</c:v>
                </c:pt>
                <c:pt idx="8">
                  <c:v>2.0069574525020073</c:v>
                </c:pt>
                <c:pt idx="9">
                  <c:v>1.9934879393979665</c:v>
                </c:pt>
                <c:pt idx="10">
                  <c:v>1.9801980198019802</c:v>
                </c:pt>
                <c:pt idx="11">
                  <c:v>1.9670841256311062</c:v>
                </c:pt>
                <c:pt idx="12">
                  <c:v>1.9541427826993225</c:v>
                </c:pt>
                <c:pt idx="13">
                  <c:v>1.9413706076490003</c:v>
                </c:pt>
                <c:pt idx="14">
                  <c:v>1.928764305001929</c:v>
                </c:pt>
                <c:pt idx="15">
                  <c:v>1.9163206643244968</c:v>
                </c:pt>
                <c:pt idx="16">
                  <c:v>1.904036557501904</c:v>
                </c:pt>
                <c:pt idx="17">
                  <c:v>1.8919089361165418</c:v>
                </c:pt>
                <c:pt idx="18">
                  <c:v>1.8799348289259303</c:v>
                </c:pt>
                <c:pt idx="19">
                  <c:v>1.8681113394358304</c:v>
                </c:pt>
                <c:pt idx="20">
                  <c:v>1.8564356435643565</c:v>
                </c:pt>
                <c:pt idx="21">
                  <c:v>1.8449049873931491</c:v>
                </c:pt>
                <c:pt idx="22">
                  <c:v>1.8335166850018334</c:v>
                </c:pt>
                <c:pt idx="23">
                  <c:v>1.8222681163821903</c:v>
                </c:pt>
                <c:pt idx="24">
                  <c:v>1.8111567254286403</c:v>
                </c:pt>
                <c:pt idx="25">
                  <c:v>1.8001800180018002</c:v>
                </c:pt>
                <c:pt idx="26">
                  <c:v>1.7893355600620304</c:v>
                </c:pt>
                <c:pt idx="27">
                  <c:v>1.7786209758700422</c:v>
                </c:pt>
                <c:pt idx="28">
                  <c:v>1.768033946251768</c:v>
                </c:pt>
                <c:pt idx="29">
                  <c:v>1.7575722069248345</c:v>
                </c:pt>
                <c:pt idx="30">
                  <c:v>1.7472335468841003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70D-472F-8363-5D6B36765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428928"/>
        <c:axId val="205429504"/>
      </c:scatterChart>
      <c:valAx>
        <c:axId val="205428928"/>
        <c:scaling>
          <c:orientation val="minMax"/>
          <c:max val="170"/>
          <c:min val="14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205429504"/>
        <c:crosses val="autoZero"/>
        <c:crossBetween val="midCat"/>
      </c:valAx>
      <c:valAx>
        <c:axId val="205429504"/>
        <c:scaling>
          <c:orientation val="minMax"/>
          <c:max val="2.5"/>
          <c:min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54289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'Cutoff frequencies'!$B$8:$B$38</c:f>
              <c:numCache>
                <c:formatCode>0</c:formatCode>
                <c:ptCount val="31"/>
                <c:pt idx="0">
                  <c:v>140</c:v>
                </c:pt>
                <c:pt idx="1">
                  <c:v>141</c:v>
                </c:pt>
                <c:pt idx="2">
                  <c:v>142</c:v>
                </c:pt>
                <c:pt idx="3">
                  <c:v>143</c:v>
                </c:pt>
                <c:pt idx="4">
                  <c:v>144</c:v>
                </c:pt>
                <c:pt idx="5">
                  <c:v>145</c:v>
                </c:pt>
                <c:pt idx="6">
                  <c:v>146</c:v>
                </c:pt>
                <c:pt idx="7">
                  <c:v>147</c:v>
                </c:pt>
                <c:pt idx="8">
                  <c:v>148</c:v>
                </c:pt>
                <c:pt idx="9">
                  <c:v>149</c:v>
                </c:pt>
                <c:pt idx="10">
                  <c:v>150</c:v>
                </c:pt>
                <c:pt idx="11">
                  <c:v>151</c:v>
                </c:pt>
                <c:pt idx="12">
                  <c:v>152</c:v>
                </c:pt>
                <c:pt idx="13">
                  <c:v>153</c:v>
                </c:pt>
                <c:pt idx="14">
                  <c:v>154</c:v>
                </c:pt>
                <c:pt idx="15">
                  <c:v>155</c:v>
                </c:pt>
                <c:pt idx="16">
                  <c:v>156</c:v>
                </c:pt>
                <c:pt idx="17">
                  <c:v>157</c:v>
                </c:pt>
                <c:pt idx="18">
                  <c:v>158</c:v>
                </c:pt>
                <c:pt idx="19">
                  <c:v>159</c:v>
                </c:pt>
                <c:pt idx="20">
                  <c:v>160</c:v>
                </c:pt>
                <c:pt idx="21">
                  <c:v>161</c:v>
                </c:pt>
                <c:pt idx="22">
                  <c:v>162</c:v>
                </c:pt>
                <c:pt idx="23">
                  <c:v>163</c:v>
                </c:pt>
                <c:pt idx="24">
                  <c:v>164</c:v>
                </c:pt>
                <c:pt idx="25">
                  <c:v>165</c:v>
                </c:pt>
                <c:pt idx="26">
                  <c:v>166</c:v>
                </c:pt>
                <c:pt idx="27">
                  <c:v>167</c:v>
                </c:pt>
                <c:pt idx="28">
                  <c:v>168</c:v>
                </c:pt>
                <c:pt idx="29">
                  <c:v>169</c:v>
                </c:pt>
                <c:pt idx="30">
                  <c:v>170</c:v>
                </c:pt>
              </c:numCache>
            </c:numRef>
          </c:xVal>
          <c:yVal>
            <c:numRef>
              <c:f>'Cutoff frequencies'!$G$8:$G$38</c:f>
              <c:numCache>
                <c:formatCode>0.00</c:formatCode>
                <c:ptCount val="31"/>
                <c:pt idx="0">
                  <c:v>0.16392899011890805</c:v>
                </c:pt>
                <c:pt idx="1">
                  <c:v>0.17283729515352553</c:v>
                </c:pt>
                <c:pt idx="2">
                  <c:v>0.18162013110314867</c:v>
                </c:pt>
                <c:pt idx="3">
                  <c:v>0.19028013018634349</c:v>
                </c:pt>
                <c:pt idx="4">
                  <c:v>0.19881985150449388</c:v>
                </c:pt>
                <c:pt idx="5">
                  <c:v>0.20724178356308354</c:v>
                </c:pt>
                <c:pt idx="6">
                  <c:v>0.21554834668936373</c:v>
                </c:pt>
                <c:pt idx="7">
                  <c:v>0.22374189535134081</c:v>
                </c:pt>
                <c:pt idx="8">
                  <c:v>0.23182472038275082</c:v>
                </c:pt>
                <c:pt idx="9">
                  <c:v>0.23979905111843691</c:v>
                </c:pt>
                <c:pt idx="10">
                  <c:v>0.24766705744431405</c:v>
                </c:pt>
                <c:pt idx="11">
                  <c:v>0.25543085176587499</c:v>
                </c:pt>
                <c:pt idx="12">
                  <c:v>0.26309249089899422</c:v>
                </c:pt>
                <c:pt idx="13">
                  <c:v>0.27065397788658241</c:v>
                </c:pt>
                <c:pt idx="14">
                  <c:v>0.27811726374446177</c:v>
                </c:pt>
                <c:pt idx="15">
                  <c:v>0.28548424913965875</c:v>
                </c:pt>
                <c:pt idx="16">
                  <c:v>0.29275678600414801</c:v>
                </c:pt>
                <c:pt idx="17">
                  <c:v>0.29993667908692423</c:v>
                </c:pt>
                <c:pt idx="18">
                  <c:v>0.30702568744713377</c:v>
                </c:pt>
                <c:pt idx="19">
                  <c:v>0.31402552589086241</c:v>
                </c:pt>
                <c:pt idx="20">
                  <c:v>0.32093786635404431</c:v>
                </c:pt>
                <c:pt idx="21">
                  <c:v>0.32776433923383297</c:v>
                </c:pt>
                <c:pt idx="22">
                  <c:v>0.33450653467066127</c:v>
                </c:pt>
                <c:pt idx="23">
                  <c:v>0.34116600378311102</c:v>
                </c:pt>
                <c:pt idx="24">
                  <c:v>0.34774425985760438</c:v>
                </c:pt>
                <c:pt idx="25">
                  <c:v>0.35424277949483107</c:v>
                </c:pt>
                <c:pt idx="26">
                  <c:v>0.36066300371474158</c:v>
                </c:pt>
                <c:pt idx="27">
                  <c:v>0.36700633902183899</c:v>
                </c:pt>
                <c:pt idx="28">
                  <c:v>0.37327415843242329</c:v>
                </c:pt>
                <c:pt idx="29">
                  <c:v>0.37946780246536771</c:v>
                </c:pt>
                <c:pt idx="30">
                  <c:v>0.38558858009792418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72B-4B01-BEE6-E449958531BD}"/>
            </c:ext>
          </c:extLst>
        </c:ser>
        <c:ser>
          <c:idx val="1"/>
          <c:order val="1"/>
          <c:marker>
            <c:symbol val="none"/>
          </c:marker>
          <c:xVal>
            <c:numRef>
              <c:f>'Cutoff frequencies'!$B$8:$B$38</c:f>
              <c:numCache>
                <c:formatCode>0</c:formatCode>
                <c:ptCount val="31"/>
                <c:pt idx="0">
                  <c:v>140</c:v>
                </c:pt>
                <c:pt idx="1">
                  <c:v>141</c:v>
                </c:pt>
                <c:pt idx="2">
                  <c:v>142</c:v>
                </c:pt>
                <c:pt idx="3">
                  <c:v>143</c:v>
                </c:pt>
                <c:pt idx="4">
                  <c:v>144</c:v>
                </c:pt>
                <c:pt idx="5">
                  <c:v>145</c:v>
                </c:pt>
                <c:pt idx="6">
                  <c:v>146</c:v>
                </c:pt>
                <c:pt idx="7">
                  <c:v>147</c:v>
                </c:pt>
                <c:pt idx="8">
                  <c:v>148</c:v>
                </c:pt>
                <c:pt idx="9">
                  <c:v>149</c:v>
                </c:pt>
                <c:pt idx="10">
                  <c:v>150</c:v>
                </c:pt>
                <c:pt idx="11">
                  <c:v>151</c:v>
                </c:pt>
                <c:pt idx="12">
                  <c:v>152</c:v>
                </c:pt>
                <c:pt idx="13">
                  <c:v>153</c:v>
                </c:pt>
                <c:pt idx="14">
                  <c:v>154</c:v>
                </c:pt>
                <c:pt idx="15">
                  <c:v>155</c:v>
                </c:pt>
                <c:pt idx="16">
                  <c:v>156</c:v>
                </c:pt>
                <c:pt idx="17">
                  <c:v>157</c:v>
                </c:pt>
                <c:pt idx="18">
                  <c:v>158</c:v>
                </c:pt>
                <c:pt idx="19">
                  <c:v>159</c:v>
                </c:pt>
                <c:pt idx="20">
                  <c:v>160</c:v>
                </c:pt>
                <c:pt idx="21">
                  <c:v>161</c:v>
                </c:pt>
                <c:pt idx="22">
                  <c:v>162</c:v>
                </c:pt>
                <c:pt idx="23">
                  <c:v>163</c:v>
                </c:pt>
                <c:pt idx="24">
                  <c:v>164</c:v>
                </c:pt>
                <c:pt idx="25">
                  <c:v>165</c:v>
                </c:pt>
                <c:pt idx="26">
                  <c:v>166</c:v>
                </c:pt>
                <c:pt idx="27">
                  <c:v>167</c:v>
                </c:pt>
                <c:pt idx="28">
                  <c:v>168</c:v>
                </c:pt>
                <c:pt idx="29">
                  <c:v>169</c:v>
                </c:pt>
                <c:pt idx="30">
                  <c:v>170</c:v>
                </c:pt>
              </c:numCache>
            </c:numRef>
          </c:xVal>
          <c:yVal>
            <c:numRef>
              <c:f>'Cutoff frequencies'!$H$8:$H$38</c:f>
              <c:numCache>
                <c:formatCode>0.00</c:formatCode>
                <c:ptCount val="31"/>
                <c:pt idx="0">
                  <c:v>0.22077882301465768</c:v>
                </c:pt>
                <c:pt idx="1">
                  <c:v>0.20914209377341875</c:v>
                </c:pt>
                <c:pt idx="2">
                  <c:v>0.19766926212712743</c:v>
                </c:pt>
                <c:pt idx="3">
                  <c:v>0.18635688966469965</c:v>
                </c:pt>
                <c:pt idx="4">
                  <c:v>0.17520163348647255</c:v>
                </c:pt>
                <c:pt idx="5">
                  <c:v>0.1642002429107039</c:v>
                </c:pt>
                <c:pt idx="6">
                  <c:v>0.15334955631542502</c:v>
                </c:pt>
                <c:pt idx="7">
                  <c:v>0.14264649810919772</c:v>
                </c:pt>
                <c:pt idx="8">
                  <c:v>0.13208807582467608</c:v>
                </c:pt>
                <c:pt idx="9">
                  <c:v>0.12167137732920863</c:v>
                </c:pt>
                <c:pt idx="10">
                  <c:v>0.11139356814701373</c:v>
                </c:pt>
                <c:pt idx="11">
                  <c:v>0.10125188888776204</c:v>
                </c:pt>
                <c:pt idx="12">
                  <c:v>9.1243652776658468E-2</c:v>
                </c:pt>
                <c:pt idx="13">
                  <c:v>8.1366243281385975E-2</c:v>
                </c:pt>
                <c:pt idx="14">
                  <c:v>7.1617111831506985E-2</c:v>
                </c:pt>
                <c:pt idx="15">
                  <c:v>6.1993775626142389E-2</c:v>
                </c:pt>
                <c:pt idx="16">
                  <c:v>5.2493815525974652E-2</c:v>
                </c:pt>
                <c:pt idx="17">
                  <c:v>4.311487402580938E-2</c:v>
                </c:pt>
                <c:pt idx="18">
                  <c:v>3.3854653304127069E-2</c:v>
                </c:pt>
                <c:pt idx="19">
                  <c:v>2.4710913346239538E-2</c:v>
                </c:pt>
                <c:pt idx="20">
                  <c:v>1.5681470137825393E-2</c:v>
                </c:pt>
                <c:pt idx="21">
                  <c:v>6.764193925789197E-3</c:v>
                </c:pt>
                <c:pt idx="22">
                  <c:v>-2.0429924564686619E-3</c:v>
                </c:pt>
                <c:pt idx="23">
                  <c:v>-1.0742115202134528E-2</c:v>
                </c:pt>
                <c:pt idx="24">
                  <c:v>-1.9335151085048352E-2</c:v>
                </c:pt>
                <c:pt idx="25">
                  <c:v>-2.7824028957260216E-2</c:v>
                </c:pt>
                <c:pt idx="26">
                  <c:v>-3.6210631192457488E-2</c:v>
                </c:pt>
                <c:pt idx="27">
                  <c:v>-4.4496795077532569E-2</c:v>
                </c:pt>
                <c:pt idx="28">
                  <c:v>-5.2684314154451961E-2</c:v>
                </c:pt>
                <c:pt idx="29">
                  <c:v>-6.077493951448476E-2</c:v>
                </c:pt>
                <c:pt idx="30">
                  <c:v>-6.8770381046752593E-2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72B-4B01-BEE6-E44995853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005184"/>
        <c:axId val="249005760"/>
      </c:scatterChart>
      <c:valAx>
        <c:axId val="249005184"/>
        <c:scaling>
          <c:orientation val="minMax"/>
          <c:max val="170"/>
          <c:min val="14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249005760"/>
        <c:crosses val="autoZero"/>
        <c:crossBetween val="midCat"/>
      </c:valAx>
      <c:valAx>
        <c:axId val="249005760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0.00" sourceLinked="1"/>
        <c:majorTickMark val="out"/>
        <c:minorTickMark val="none"/>
        <c:tickLblPos val="nextTo"/>
        <c:crossAx val="249005184"/>
        <c:crosses val="autoZero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350521</xdr:colOff>
      <xdr:row>15</xdr:row>
      <xdr:rowOff>1904</xdr:rowOff>
    </xdr:from>
    <xdr:to>
      <xdr:col>14</xdr:col>
      <xdr:colOff>786766</xdr:colOff>
      <xdr:row>41</xdr:row>
      <xdr:rowOff>97154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447675</xdr:colOff>
      <xdr:row>1</xdr:row>
      <xdr:rowOff>297995</xdr:rowOff>
    </xdr:from>
    <xdr:ext cx="1071512" cy="25180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28675" y="459920"/>
          <a:ext cx="1071512" cy="251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de-DE" sz="1600" b="1" i="0">
              <a:latin typeface="Cambria Math" panose="02040503050406030204" pitchFamily="18" charset="0"/>
            </a:rPr>
            <a:t>𝒚=𝒂 ∗ 𝒙^𝟐</a:t>
          </a:r>
          <a:endParaRPr lang="de-DE" sz="1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18</xdr:col>
      <xdr:colOff>392207</xdr:colOff>
      <xdr:row>0</xdr:row>
      <xdr:rowOff>152399</xdr:rowOff>
    </xdr:from>
    <xdr:to>
      <xdr:col>24</xdr:col>
      <xdr:colOff>258535</xdr:colOff>
      <xdr:row>18</xdr:row>
      <xdr:rowOff>156881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396278</xdr:colOff>
      <xdr:row>20</xdr:row>
      <xdr:rowOff>5093</xdr:rowOff>
    </xdr:from>
    <xdr:to>
      <xdr:col>28</xdr:col>
      <xdr:colOff>340179</xdr:colOff>
      <xdr:row>40</xdr:row>
      <xdr:rowOff>16298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15</xdr:row>
      <xdr:rowOff>9524</xdr:rowOff>
    </xdr:from>
    <xdr:to>
      <xdr:col>13</xdr:col>
      <xdr:colOff>504826</xdr:colOff>
      <xdr:row>41</xdr:row>
      <xdr:rowOff>104774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447675</xdr:colOff>
      <xdr:row>1</xdr:row>
      <xdr:rowOff>297995</xdr:rowOff>
    </xdr:from>
    <xdr:ext cx="1071512" cy="2518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feld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SpPr txBox="1"/>
          </xdr:nvSpPr>
          <xdr:spPr>
            <a:xfrm>
              <a:off x="828675" y="461281"/>
              <a:ext cx="1071512" cy="2518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600" b="1" i="1">
                        <a:latin typeface="Cambria Math" panose="02040503050406030204" pitchFamily="18" charset="0"/>
                      </a:rPr>
                      <m:t>𝒚</m:t>
                    </m:r>
                    <m:r>
                      <a:rPr lang="de-DE" sz="1600" b="1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de-DE" sz="1600" b="1" i="1">
                        <a:latin typeface="Cambria Math" panose="02040503050406030204" pitchFamily="18" charset="0"/>
                      </a:rPr>
                      <m:t>𝒂</m:t>
                    </m:r>
                    <m:r>
                      <a:rPr lang="de-DE" sz="1600" b="1" i="1">
                        <a:latin typeface="Cambria Math" panose="02040503050406030204" pitchFamily="18" charset="0"/>
                      </a:rPr>
                      <m:t> ∗ </m:t>
                    </m:r>
                    <m:sSup>
                      <m:sSupPr>
                        <m:ctrlPr>
                          <a:rPr lang="de-DE" sz="16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𝒙</m:t>
                        </m:r>
                      </m:e>
                      <m:sup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</m:oMath>
                </m:oMathPara>
              </a14:m>
              <a:endParaRPr lang="de-DE" sz="16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5" name="Textfeld 4"/>
            <xdr:cNvSpPr txBox="1"/>
          </xdr:nvSpPr>
          <xdr:spPr>
            <a:xfrm>
              <a:off x="828675" y="461281"/>
              <a:ext cx="1071512" cy="2518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600" b="1" i="0">
                  <a:latin typeface="Cambria Math" panose="02040503050406030204" pitchFamily="18" charset="0"/>
                </a:rPr>
                <a:t>𝒚=𝒂 ∗ 𝒙^𝟐</a:t>
              </a:r>
              <a:endParaRPr lang="de-DE" sz="16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twoCellAnchor>
    <xdr:from>
      <xdr:col>18</xdr:col>
      <xdr:colOff>392207</xdr:colOff>
      <xdr:row>0</xdr:row>
      <xdr:rowOff>152399</xdr:rowOff>
    </xdr:from>
    <xdr:to>
      <xdr:col>22</xdr:col>
      <xdr:colOff>258535</xdr:colOff>
      <xdr:row>18</xdr:row>
      <xdr:rowOff>156881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396278</xdr:colOff>
      <xdr:row>20</xdr:row>
      <xdr:rowOff>5093</xdr:rowOff>
    </xdr:from>
    <xdr:to>
      <xdr:col>26</xdr:col>
      <xdr:colOff>340179</xdr:colOff>
      <xdr:row>40</xdr:row>
      <xdr:rowOff>16298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236220</xdr:colOff>
      <xdr:row>7</xdr:row>
      <xdr:rowOff>99060</xdr:rowOff>
    </xdr:from>
    <xdr:ext cx="3116580" cy="2049780"/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4236720"/>
          <a:ext cx="3116580" cy="2049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182880</xdr:colOff>
      <xdr:row>6</xdr:row>
      <xdr:rowOff>3810</xdr:rowOff>
    </xdr:from>
    <xdr:to>
      <xdr:col>13</xdr:col>
      <xdr:colOff>640080</xdr:colOff>
      <xdr:row>22</xdr:row>
      <xdr:rowOff>57150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182880</xdr:colOff>
      <xdr:row>22</xdr:row>
      <xdr:rowOff>156210</xdr:rowOff>
    </xdr:from>
    <xdr:to>
      <xdr:col>13</xdr:col>
      <xdr:colOff>647700</xdr:colOff>
      <xdr:row>39</xdr:row>
      <xdr:rowOff>49530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20489</xdr:colOff>
      <xdr:row>1</xdr:row>
      <xdr:rowOff>3203</xdr:rowOff>
    </xdr:from>
    <xdr:to>
      <xdr:col>15</xdr:col>
      <xdr:colOff>0</xdr:colOff>
      <xdr:row>22</xdr:row>
      <xdr:rowOff>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860" t="22602" r="28504" b="24390"/>
        <a:stretch/>
      </xdr:blipFill>
      <xdr:spPr>
        <a:xfrm>
          <a:off x="8321807" y="173532"/>
          <a:ext cx="3923981" cy="36454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739"/>
  <sheetViews>
    <sheetView topLeftCell="A13" zoomScaleNormal="100" workbookViewId="0">
      <selection activeCell="D43" sqref="D43"/>
    </sheetView>
  </sheetViews>
  <sheetFormatPr defaultColWidth="11.42578125" defaultRowHeight="12.75" x14ac:dyDescent="0.2"/>
  <cols>
    <col min="1" max="1" width="5.7109375" customWidth="1"/>
    <col min="3" max="3" width="11.7109375" bestFit="1" customWidth="1"/>
    <col min="4" max="5" width="10.5703125" customWidth="1"/>
    <col min="6" max="6" width="19" customWidth="1"/>
    <col min="8" max="8" width="13.140625" customWidth="1"/>
    <col min="9" max="9" width="17.7109375" customWidth="1"/>
    <col min="10" max="10" width="16.85546875" customWidth="1"/>
    <col min="19" max="19" width="15.42578125" customWidth="1"/>
    <col min="20" max="21" width="27" customWidth="1"/>
    <col min="22" max="22" width="2.42578125" customWidth="1"/>
    <col min="23" max="23" width="36.7109375" style="1" customWidth="1"/>
    <col min="24" max="24" width="21.7109375" style="1" customWidth="1"/>
    <col min="25" max="25" width="22.28515625" style="1" customWidth="1"/>
    <col min="26" max="26" width="24.140625" style="1" customWidth="1"/>
  </cols>
  <sheetData>
    <row r="1" spans="1:85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2"/>
      <c r="X1" s="2"/>
      <c r="Y1" s="2"/>
      <c r="Z1" s="2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</row>
    <row r="2" spans="1:85" ht="23.25" x14ac:dyDescent="0.2">
      <c r="A2" s="9"/>
      <c r="B2" s="9"/>
      <c r="C2" s="9"/>
      <c r="D2" s="9"/>
      <c r="E2" s="9"/>
      <c r="F2" s="12" t="s">
        <v>16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2"/>
      <c r="X2" s="2"/>
      <c r="Y2" s="2"/>
      <c r="Z2" s="2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</row>
    <row r="3" spans="1:85" ht="18" x14ac:dyDescent="0.2">
      <c r="A3" s="9"/>
      <c r="B3" s="13"/>
      <c r="C3" s="9"/>
      <c r="D3" s="9"/>
      <c r="E3" s="9"/>
      <c r="F3" s="7"/>
      <c r="G3" s="11"/>
      <c r="H3" s="11"/>
      <c r="I3" s="11"/>
      <c r="J3" s="11"/>
      <c r="K3" s="11"/>
      <c r="L3" s="11"/>
      <c r="M3" s="11"/>
      <c r="N3" s="9"/>
      <c r="O3" s="9"/>
      <c r="P3" s="9"/>
      <c r="Q3" s="9"/>
      <c r="R3" s="9"/>
      <c r="S3" s="9"/>
      <c r="T3" s="9"/>
      <c r="U3" s="9"/>
      <c r="V3" s="9"/>
      <c r="W3" s="2"/>
      <c r="X3" s="2"/>
      <c r="Y3" s="2"/>
      <c r="Z3" s="2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</row>
    <row r="4" spans="1:85" ht="15.75" x14ac:dyDescent="0.2">
      <c r="A4" s="9"/>
      <c r="B4" s="9"/>
      <c r="C4" s="9"/>
      <c r="D4" s="9"/>
      <c r="E4" s="9"/>
      <c r="F4" s="7"/>
      <c r="G4" s="11"/>
      <c r="H4" s="11"/>
      <c r="I4" s="11"/>
      <c r="J4" s="11"/>
      <c r="K4" s="11"/>
      <c r="L4" s="11"/>
      <c r="M4" s="11"/>
      <c r="N4" s="9"/>
      <c r="O4" s="9"/>
      <c r="P4" s="9"/>
      <c r="Q4" s="9"/>
      <c r="R4" s="9"/>
      <c r="S4" s="9"/>
      <c r="T4" s="9"/>
      <c r="U4" s="9"/>
      <c r="V4" s="9"/>
      <c r="W4" s="2"/>
      <c r="X4" s="2"/>
      <c r="Y4" s="2"/>
      <c r="Z4" s="2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</row>
    <row r="5" spans="1:85" ht="15.75" x14ac:dyDescent="0.2">
      <c r="A5" s="9"/>
      <c r="B5" s="14" t="s">
        <v>21</v>
      </c>
      <c r="C5" s="27">
        <v>1.75E-4</v>
      </c>
      <c r="D5" s="9"/>
      <c r="E5" s="9"/>
      <c r="F5" s="7" t="s">
        <v>20</v>
      </c>
      <c r="G5" s="11"/>
      <c r="H5" s="11"/>
      <c r="I5" s="11"/>
      <c r="J5" s="11"/>
      <c r="K5" s="11"/>
      <c r="L5" s="11"/>
      <c r="M5" s="11"/>
      <c r="N5" s="9"/>
      <c r="O5" s="9"/>
      <c r="P5" s="9"/>
      <c r="Q5" s="9"/>
      <c r="R5" s="9"/>
      <c r="S5" s="9"/>
      <c r="T5" s="9"/>
      <c r="U5" s="9"/>
      <c r="V5" s="9"/>
      <c r="W5" s="2"/>
      <c r="X5" s="2"/>
      <c r="Y5" s="2"/>
      <c r="Z5" s="2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</row>
    <row r="6" spans="1:85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2"/>
      <c r="X6" s="2"/>
      <c r="Y6" s="2"/>
      <c r="Z6" s="2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</row>
    <row r="7" spans="1:85" ht="15.75" x14ac:dyDescent="0.2">
      <c r="A7" s="9"/>
      <c r="B7" s="15" t="s">
        <v>13</v>
      </c>
      <c r="C7" s="15"/>
      <c r="D7" s="15"/>
      <c r="E7" s="9"/>
      <c r="F7" s="7" t="s">
        <v>17</v>
      </c>
      <c r="G7" s="7"/>
      <c r="H7" s="8">
        <v>130</v>
      </c>
      <c r="I7" s="11" t="s">
        <v>18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2"/>
      <c r="X7" s="2"/>
      <c r="Y7" s="2"/>
      <c r="Z7" s="2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</row>
    <row r="8" spans="1:85" ht="15.75" x14ac:dyDescent="0.2">
      <c r="A8" s="9"/>
      <c r="B8" s="15"/>
      <c r="C8" s="15"/>
      <c r="D8" s="15"/>
      <c r="E8" s="9"/>
      <c r="F8" s="7" t="s">
        <v>19</v>
      </c>
      <c r="G8" s="7"/>
      <c r="H8" s="8">
        <f>H7/2</f>
        <v>65</v>
      </c>
      <c r="I8" s="7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2"/>
      <c r="X8" s="2"/>
      <c r="Y8" s="2"/>
      <c r="Z8" s="2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</row>
    <row r="9" spans="1:85" ht="15.75" x14ac:dyDescent="0.2">
      <c r="A9" s="9"/>
      <c r="B9" s="15" t="s">
        <v>14</v>
      </c>
      <c r="C9" s="15"/>
      <c r="D9" s="15"/>
      <c r="E9" s="9"/>
      <c r="F9" s="7"/>
      <c r="G9" s="7"/>
      <c r="H9" s="8"/>
      <c r="I9" s="7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2"/>
      <c r="X9" s="2"/>
      <c r="Y9" s="2"/>
      <c r="Z9" s="2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</row>
    <row r="10" spans="1:85" x14ac:dyDescent="0.2">
      <c r="A10" s="9"/>
      <c r="B10" s="15"/>
      <c r="C10" s="15"/>
      <c r="D10" s="15"/>
      <c r="E10" s="9"/>
      <c r="F10" s="9"/>
      <c r="G10" s="9"/>
      <c r="H10" s="3" t="s">
        <v>3</v>
      </c>
      <c r="I10" s="16">
        <f>1/(4*$C$5)</f>
        <v>1428.5714285714287</v>
      </c>
      <c r="J10" s="9"/>
      <c r="K10" s="17" t="s">
        <v>22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2"/>
      <c r="X10" s="2"/>
      <c r="Y10" s="2"/>
      <c r="Z10" s="2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</row>
    <row r="11" spans="1:85" x14ac:dyDescent="0.2">
      <c r="A11" s="9"/>
      <c r="B11" s="15" t="s">
        <v>15</v>
      </c>
      <c r="C11" s="15"/>
      <c r="D11" s="15"/>
      <c r="E11" s="9"/>
      <c r="F11" s="9"/>
      <c r="G11" s="9"/>
      <c r="H11" s="2"/>
      <c r="I11" s="2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2"/>
      <c r="X11" s="2"/>
      <c r="Y11" s="2"/>
      <c r="Z11" s="2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</row>
    <row r="12" spans="1:85" x14ac:dyDescent="0.2">
      <c r="A12" s="9"/>
      <c r="E12" s="9"/>
      <c r="F12" s="9"/>
      <c r="G12" s="9"/>
      <c r="H12" s="3" t="s">
        <v>2</v>
      </c>
      <c r="I12" s="6">
        <f>I10/(B398-B17)</f>
        <v>0.37593984962406019</v>
      </c>
      <c r="J12" s="9"/>
      <c r="K12" s="18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2"/>
      <c r="X12" s="2"/>
      <c r="Y12" s="2"/>
      <c r="Z12" s="2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</row>
    <row r="13" spans="1:85" x14ac:dyDescent="0.2">
      <c r="A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2"/>
      <c r="X13" s="2"/>
      <c r="Y13" s="2"/>
      <c r="Z13" s="2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</row>
    <row r="14" spans="1:85" x14ac:dyDescent="0.2">
      <c r="A14" s="9"/>
      <c r="B14" s="9" t="s">
        <v>33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 t="s">
        <v>32</v>
      </c>
      <c r="Q14" s="9"/>
      <c r="R14" s="9"/>
      <c r="S14" s="9"/>
      <c r="T14" s="9"/>
      <c r="U14" s="9"/>
      <c r="V14" s="9"/>
      <c r="W14" s="2"/>
      <c r="X14" s="2"/>
      <c r="Y14" s="2"/>
      <c r="Z14" s="2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</row>
    <row r="15" spans="1:85" x14ac:dyDescent="0.2">
      <c r="A15" s="9"/>
      <c r="B15" s="9"/>
      <c r="C15" s="9"/>
      <c r="D15" s="3"/>
      <c r="E15" s="3"/>
      <c r="F15" s="3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2"/>
      <c r="X15" s="2"/>
      <c r="Y15" s="2"/>
      <c r="Z15" s="2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</row>
    <row r="16" spans="1:85" x14ac:dyDescent="0.2">
      <c r="A16" s="9"/>
      <c r="B16" s="4" t="s">
        <v>0</v>
      </c>
      <c r="C16" s="4" t="s">
        <v>1</v>
      </c>
      <c r="D16" s="4" t="s">
        <v>46</v>
      </c>
      <c r="E16" s="4" t="s">
        <v>47</v>
      </c>
      <c r="F16" s="19"/>
      <c r="G16" s="19"/>
      <c r="H16" s="9"/>
      <c r="I16" s="9"/>
      <c r="J16" s="9"/>
      <c r="K16" s="9"/>
      <c r="L16" s="9"/>
      <c r="M16" s="9"/>
      <c r="N16" s="9"/>
      <c r="O16" s="9"/>
      <c r="P16" s="4" t="s">
        <v>0</v>
      </c>
      <c r="Q16" s="4" t="s">
        <v>1</v>
      </c>
      <c r="R16" s="9"/>
      <c r="S16" s="9"/>
      <c r="T16" s="9"/>
      <c r="U16" s="9"/>
      <c r="V16" s="9"/>
      <c r="W16" s="2"/>
      <c r="X16" s="2"/>
      <c r="Y16" s="2"/>
      <c r="Z16" s="2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</row>
    <row r="17" spans="1:85" x14ac:dyDescent="0.2">
      <c r="A17" s="9"/>
      <c r="B17" s="20">
        <v>-1900</v>
      </c>
      <c r="C17" s="10">
        <f t="shared" ref="C17:C80" si="0">$C$5*B17^2</f>
        <v>631.75</v>
      </c>
      <c r="D17" s="76">
        <f>2*$C$5*B17</f>
        <v>-0.66500000000000004</v>
      </c>
      <c r="E17" s="76">
        <f>-ATAN(D17)</f>
        <v>0.58684786964972713</v>
      </c>
      <c r="F17" s="20"/>
      <c r="G17" s="19"/>
      <c r="H17" s="9"/>
      <c r="I17" s="9"/>
      <c r="J17" s="9"/>
      <c r="K17" s="9"/>
      <c r="L17" s="9"/>
      <c r="M17" s="9"/>
      <c r="N17" s="9"/>
      <c r="O17" s="9"/>
      <c r="P17" s="2">
        <v>0</v>
      </c>
      <c r="Q17" s="10">
        <f>$C$5*P17^2-1</f>
        <v>-1</v>
      </c>
      <c r="R17" s="9"/>
      <c r="S17" s="9"/>
      <c r="T17" s="9"/>
      <c r="U17" s="9"/>
      <c r="V17" s="9"/>
      <c r="W17" s="2"/>
      <c r="X17" s="2"/>
      <c r="Y17" s="2"/>
      <c r="Z17" s="2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</row>
    <row r="18" spans="1:85" x14ac:dyDescent="0.2">
      <c r="A18" s="9"/>
      <c r="B18" s="2">
        <f>B17+10</f>
        <v>-1890</v>
      </c>
      <c r="C18" s="10">
        <f t="shared" si="0"/>
        <v>625.11749999999995</v>
      </c>
      <c r="D18" s="76">
        <f t="shared" ref="D18:D37" si="1">2*$C$5*B18</f>
        <v>-0.66149999999999998</v>
      </c>
      <c r="E18" s="22"/>
      <c r="F18" s="23"/>
      <c r="G18" s="10"/>
      <c r="H18" s="9"/>
      <c r="I18" s="9"/>
      <c r="J18" s="9"/>
      <c r="K18" s="9"/>
      <c r="L18" s="9"/>
      <c r="M18" s="9"/>
      <c r="N18" s="9"/>
      <c r="O18" s="9"/>
      <c r="P18" s="2">
        <f>P17+50</f>
        <v>50</v>
      </c>
      <c r="Q18" s="10">
        <f t="shared" ref="Q18:Q56" si="2">$C$5*P18^2-1</f>
        <v>-0.5625</v>
      </c>
      <c r="R18" s="9"/>
      <c r="S18" s="9"/>
      <c r="T18" s="9"/>
      <c r="U18" s="9"/>
      <c r="V18" s="9"/>
      <c r="W18" s="2"/>
      <c r="X18" s="2"/>
      <c r="Y18" s="2"/>
      <c r="Z18" s="2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</row>
    <row r="19" spans="1:85" x14ac:dyDescent="0.2">
      <c r="A19" s="9"/>
      <c r="B19" s="2">
        <f>B18+10</f>
        <v>-1880</v>
      </c>
      <c r="C19" s="10">
        <f t="shared" si="0"/>
        <v>618.52</v>
      </c>
      <c r="D19" s="76">
        <f t="shared" si="1"/>
        <v>-0.65800000000000003</v>
      </c>
      <c r="E19" s="22"/>
      <c r="F19" s="23"/>
      <c r="G19" s="10"/>
      <c r="H19" s="9"/>
      <c r="I19" s="9"/>
      <c r="J19" s="9"/>
      <c r="K19" s="9"/>
      <c r="L19" s="9"/>
      <c r="M19" s="9"/>
      <c r="N19" s="9"/>
      <c r="O19" s="9"/>
      <c r="P19" s="28">
        <v>75</v>
      </c>
      <c r="Q19" s="10">
        <f t="shared" si="2"/>
        <v>-1.5625E-2</v>
      </c>
      <c r="R19" s="9"/>
      <c r="S19" s="9"/>
      <c r="T19" s="9"/>
      <c r="U19" s="9"/>
      <c r="V19" s="9"/>
      <c r="W19" s="2"/>
      <c r="X19" s="2"/>
      <c r="Y19" s="2"/>
      <c r="Z19" s="2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</row>
    <row r="20" spans="1:85" x14ac:dyDescent="0.2">
      <c r="A20" s="9"/>
      <c r="B20" s="2">
        <f t="shared" ref="B20:B82" si="3">B19+10</f>
        <v>-1870</v>
      </c>
      <c r="C20" s="10">
        <f t="shared" si="0"/>
        <v>611.95749999999998</v>
      </c>
      <c r="D20" s="76">
        <f t="shared" si="1"/>
        <v>-0.65449999999999997</v>
      </c>
      <c r="E20" s="22"/>
      <c r="F20" s="23"/>
      <c r="G20" s="10"/>
      <c r="H20" s="9"/>
      <c r="I20" s="9"/>
      <c r="J20" s="9"/>
      <c r="K20" s="9"/>
      <c r="L20" s="9"/>
      <c r="M20" s="9"/>
      <c r="N20" s="9"/>
      <c r="O20" s="9"/>
      <c r="P20" s="2">
        <f>P18+50</f>
        <v>100</v>
      </c>
      <c r="Q20" s="10">
        <f t="shared" si="2"/>
        <v>0.75</v>
      </c>
      <c r="R20" s="9"/>
      <c r="S20" s="9"/>
      <c r="T20" s="9"/>
      <c r="U20" s="9"/>
      <c r="V20" s="9"/>
      <c r="W20" s="2"/>
      <c r="X20" s="2"/>
      <c r="Y20" s="2"/>
      <c r="Z20" s="2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</row>
    <row r="21" spans="1:85" x14ac:dyDescent="0.2">
      <c r="A21" s="9"/>
      <c r="B21" s="2">
        <f t="shared" si="3"/>
        <v>-1860</v>
      </c>
      <c r="C21" s="10">
        <f t="shared" si="0"/>
        <v>605.42999999999995</v>
      </c>
      <c r="D21" s="76">
        <f t="shared" si="1"/>
        <v>-0.65100000000000002</v>
      </c>
      <c r="E21" s="22"/>
      <c r="F21" s="23"/>
      <c r="G21" s="10"/>
      <c r="H21" s="9"/>
      <c r="I21" s="9"/>
      <c r="J21" s="9"/>
      <c r="K21" s="9"/>
      <c r="L21" s="9"/>
      <c r="M21" s="9"/>
      <c r="N21" s="9"/>
      <c r="O21" s="9"/>
      <c r="P21" s="2">
        <f t="shared" ref="P21:P56" si="4">P20+50</f>
        <v>150</v>
      </c>
      <c r="Q21" s="10">
        <f t="shared" si="2"/>
        <v>2.9375</v>
      </c>
      <c r="R21" s="9"/>
      <c r="S21" s="9"/>
      <c r="T21" s="9"/>
      <c r="U21" s="9"/>
      <c r="V21" s="9"/>
      <c r="W21" s="2"/>
      <c r="X21" s="2"/>
      <c r="Y21" s="2"/>
      <c r="Z21" s="2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</row>
    <row r="22" spans="1:85" x14ac:dyDescent="0.2">
      <c r="A22" s="9"/>
      <c r="B22" s="2">
        <f t="shared" si="3"/>
        <v>-1850</v>
      </c>
      <c r="C22" s="10">
        <f t="shared" si="0"/>
        <v>598.9375</v>
      </c>
      <c r="D22" s="76">
        <f t="shared" si="1"/>
        <v>-0.64749999999999996</v>
      </c>
      <c r="E22" s="22"/>
      <c r="F22" s="23"/>
      <c r="G22" s="10"/>
      <c r="H22" s="9"/>
      <c r="I22" s="9"/>
      <c r="J22" s="9"/>
      <c r="K22" s="9"/>
      <c r="L22" s="9"/>
      <c r="M22" s="9"/>
      <c r="N22" s="9"/>
      <c r="O22" s="9"/>
      <c r="P22" s="2">
        <f t="shared" si="4"/>
        <v>200</v>
      </c>
      <c r="Q22" s="10">
        <f t="shared" si="2"/>
        <v>6</v>
      </c>
      <c r="R22" s="9"/>
      <c r="S22" s="9"/>
      <c r="T22" s="9"/>
      <c r="U22" s="9"/>
      <c r="V22" s="9"/>
      <c r="W22" s="2"/>
      <c r="X22" s="2"/>
      <c r="Y22" s="2"/>
      <c r="Z22" s="2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</row>
    <row r="23" spans="1:85" x14ac:dyDescent="0.2">
      <c r="A23" s="9"/>
      <c r="B23" s="2">
        <f t="shared" si="3"/>
        <v>-1840</v>
      </c>
      <c r="C23" s="10">
        <f t="shared" si="0"/>
        <v>592.48</v>
      </c>
      <c r="D23" s="76">
        <f t="shared" si="1"/>
        <v>-0.64400000000000002</v>
      </c>
      <c r="E23" s="22"/>
      <c r="F23" s="23"/>
      <c r="G23" s="10"/>
      <c r="H23" s="9"/>
      <c r="I23" s="9"/>
      <c r="J23" s="9"/>
      <c r="K23" s="9"/>
      <c r="L23" s="9"/>
      <c r="M23" s="9"/>
      <c r="N23" s="9"/>
      <c r="O23" s="9"/>
      <c r="P23" s="2">
        <f t="shared" si="4"/>
        <v>250</v>
      </c>
      <c r="Q23" s="10">
        <f t="shared" si="2"/>
        <v>9.9375</v>
      </c>
      <c r="R23" s="9"/>
      <c r="S23" s="9"/>
      <c r="T23" s="9"/>
      <c r="U23" s="9"/>
      <c r="V23" s="9"/>
      <c r="W23" s="2"/>
      <c r="X23" s="2"/>
      <c r="Y23" s="2"/>
      <c r="Z23" s="2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</row>
    <row r="24" spans="1:85" x14ac:dyDescent="0.2">
      <c r="A24" s="9"/>
      <c r="B24" s="2">
        <f t="shared" si="3"/>
        <v>-1830</v>
      </c>
      <c r="C24" s="10">
        <f t="shared" si="0"/>
        <v>586.0575</v>
      </c>
      <c r="D24" s="76">
        <f t="shared" si="1"/>
        <v>-0.64049999999999996</v>
      </c>
      <c r="E24" s="22"/>
      <c r="F24" s="23"/>
      <c r="G24" s="10"/>
      <c r="H24" s="9"/>
      <c r="I24" s="9"/>
      <c r="J24" s="9"/>
      <c r="K24" s="9"/>
      <c r="L24" s="9"/>
      <c r="M24" s="9"/>
      <c r="N24" s="9"/>
      <c r="O24" s="9"/>
      <c r="P24" s="2">
        <f t="shared" si="4"/>
        <v>300</v>
      </c>
      <c r="Q24" s="10">
        <f t="shared" si="2"/>
        <v>14.75</v>
      </c>
      <c r="R24" s="9"/>
      <c r="S24" s="9"/>
      <c r="T24" s="9"/>
      <c r="U24" s="9"/>
      <c r="V24" s="9"/>
      <c r="W24" s="2"/>
      <c r="X24" s="2"/>
      <c r="Y24" s="2"/>
      <c r="Z24" s="2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</row>
    <row r="25" spans="1:85" x14ac:dyDescent="0.2">
      <c r="A25" s="9"/>
      <c r="B25" s="2">
        <f t="shared" si="3"/>
        <v>-1820</v>
      </c>
      <c r="C25" s="10">
        <f t="shared" si="0"/>
        <v>579.66999999999996</v>
      </c>
      <c r="D25" s="76">
        <f t="shared" si="1"/>
        <v>-0.63700000000000001</v>
      </c>
      <c r="E25" s="22"/>
      <c r="F25" s="23"/>
      <c r="G25" s="10"/>
      <c r="H25" s="9"/>
      <c r="I25" s="9"/>
      <c r="J25" s="9"/>
      <c r="K25" s="9"/>
      <c r="L25" s="9"/>
      <c r="M25" s="9"/>
      <c r="N25" s="9"/>
      <c r="O25" s="9"/>
      <c r="P25" s="2">
        <f t="shared" si="4"/>
        <v>350</v>
      </c>
      <c r="Q25" s="10">
        <f t="shared" si="2"/>
        <v>20.4375</v>
      </c>
      <c r="R25" s="9"/>
      <c r="S25" s="9"/>
      <c r="T25" s="9"/>
      <c r="U25" s="9"/>
      <c r="V25" s="9"/>
      <c r="W25" s="2"/>
      <c r="X25" s="2"/>
      <c r="Y25" s="2"/>
      <c r="Z25" s="2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</row>
    <row r="26" spans="1:85" x14ac:dyDescent="0.2">
      <c r="A26" s="9"/>
      <c r="B26" s="2">
        <f t="shared" si="3"/>
        <v>-1810</v>
      </c>
      <c r="C26" s="10">
        <f t="shared" si="0"/>
        <v>573.3175</v>
      </c>
      <c r="D26" s="76">
        <f t="shared" si="1"/>
        <v>-0.63349999999999995</v>
      </c>
      <c r="E26" s="22"/>
      <c r="F26" s="23"/>
      <c r="G26" s="10"/>
      <c r="H26" s="9"/>
      <c r="I26" s="9"/>
      <c r="J26" s="9"/>
      <c r="K26" s="9"/>
      <c r="L26" s="9"/>
      <c r="M26" s="9"/>
      <c r="N26" s="9"/>
      <c r="O26" s="9"/>
      <c r="P26" s="2">
        <f t="shared" si="4"/>
        <v>400</v>
      </c>
      <c r="Q26" s="10">
        <f t="shared" si="2"/>
        <v>27</v>
      </c>
      <c r="R26" s="9"/>
      <c r="S26" s="9"/>
      <c r="T26" s="9"/>
      <c r="U26" s="9"/>
      <c r="V26" s="9"/>
      <c r="W26" s="2"/>
      <c r="X26" s="2"/>
      <c r="Y26" s="2"/>
      <c r="Z26" s="2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</row>
    <row r="27" spans="1:85" x14ac:dyDescent="0.2">
      <c r="A27" s="9"/>
      <c r="B27" s="2">
        <f t="shared" si="3"/>
        <v>-1800</v>
      </c>
      <c r="C27" s="10">
        <f t="shared" si="0"/>
        <v>567</v>
      </c>
      <c r="D27" s="76">
        <f t="shared" si="1"/>
        <v>-0.63</v>
      </c>
      <c r="E27" s="22"/>
      <c r="F27" s="23"/>
      <c r="G27" s="10"/>
      <c r="H27" s="9"/>
      <c r="I27" s="9"/>
      <c r="J27" s="9"/>
      <c r="K27" s="9"/>
      <c r="L27" s="9"/>
      <c r="M27" s="9"/>
      <c r="N27" s="9"/>
      <c r="O27" s="9"/>
      <c r="P27" s="2">
        <f t="shared" si="4"/>
        <v>450</v>
      </c>
      <c r="Q27" s="10">
        <f t="shared" si="2"/>
        <v>34.4375</v>
      </c>
      <c r="R27" s="9"/>
      <c r="S27" s="9"/>
      <c r="T27" s="9"/>
      <c r="U27" s="9"/>
      <c r="V27" s="9"/>
      <c r="W27" s="2"/>
      <c r="X27" s="2"/>
      <c r="Y27" s="2"/>
      <c r="Z27" s="2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</row>
    <row r="28" spans="1:85" x14ac:dyDescent="0.2">
      <c r="A28" s="9"/>
      <c r="B28" s="2">
        <f t="shared" si="3"/>
        <v>-1790</v>
      </c>
      <c r="C28" s="10">
        <f t="shared" si="0"/>
        <v>560.71749999999997</v>
      </c>
      <c r="D28" s="76">
        <f t="shared" si="1"/>
        <v>-0.62649999999999995</v>
      </c>
      <c r="E28" s="22"/>
      <c r="F28" s="23"/>
      <c r="G28" s="10"/>
      <c r="H28" s="9"/>
      <c r="I28" s="9"/>
      <c r="J28" s="9"/>
      <c r="K28" s="9"/>
      <c r="L28" s="9"/>
      <c r="M28" s="9"/>
      <c r="N28" s="9"/>
      <c r="O28" s="9"/>
      <c r="P28" s="2">
        <f t="shared" si="4"/>
        <v>500</v>
      </c>
      <c r="Q28" s="10">
        <f t="shared" si="2"/>
        <v>42.75</v>
      </c>
      <c r="R28" s="9"/>
      <c r="S28" s="9"/>
      <c r="T28" s="9"/>
      <c r="U28" s="9"/>
      <c r="V28" s="9"/>
      <c r="W28" s="2"/>
      <c r="X28" s="2"/>
      <c r="Y28" s="2"/>
      <c r="Z28" s="2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</row>
    <row r="29" spans="1:85" x14ac:dyDescent="0.2">
      <c r="A29" s="9"/>
      <c r="B29" s="2">
        <f t="shared" si="3"/>
        <v>-1780</v>
      </c>
      <c r="C29" s="10">
        <f t="shared" si="0"/>
        <v>554.47</v>
      </c>
      <c r="D29" s="76">
        <f t="shared" si="1"/>
        <v>-0.623</v>
      </c>
      <c r="E29" s="22"/>
      <c r="F29" s="23"/>
      <c r="G29" s="10"/>
      <c r="H29" s="9"/>
      <c r="I29" s="9"/>
      <c r="J29" s="9"/>
      <c r="K29" s="9"/>
      <c r="L29" s="9"/>
      <c r="M29" s="9"/>
      <c r="N29" s="9"/>
      <c r="O29" s="9"/>
      <c r="P29" s="2">
        <f t="shared" si="4"/>
        <v>550</v>
      </c>
      <c r="Q29" s="10">
        <f t="shared" si="2"/>
        <v>51.9375</v>
      </c>
      <c r="R29" s="9"/>
      <c r="S29" s="9"/>
      <c r="T29" s="9"/>
      <c r="U29" s="9"/>
      <c r="V29" s="9"/>
      <c r="W29" s="2"/>
      <c r="X29" s="2"/>
      <c r="Y29" s="2"/>
      <c r="Z29" s="2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</row>
    <row r="30" spans="1:85" x14ac:dyDescent="0.2">
      <c r="A30" s="9"/>
      <c r="B30" s="2">
        <f t="shared" si="3"/>
        <v>-1770</v>
      </c>
      <c r="C30" s="10">
        <f t="shared" si="0"/>
        <v>548.25750000000005</v>
      </c>
      <c r="D30" s="76">
        <f t="shared" si="1"/>
        <v>-0.61949999999999994</v>
      </c>
      <c r="E30" s="22"/>
      <c r="F30" s="23"/>
      <c r="G30" s="10"/>
      <c r="H30" s="9"/>
      <c r="I30" s="9"/>
      <c r="J30" s="9"/>
      <c r="K30" s="9"/>
      <c r="L30" s="9"/>
      <c r="M30" s="9"/>
      <c r="N30" s="9"/>
      <c r="O30" s="9"/>
      <c r="P30" s="2">
        <f t="shared" si="4"/>
        <v>600</v>
      </c>
      <c r="Q30" s="10">
        <f t="shared" si="2"/>
        <v>62</v>
      </c>
      <c r="R30" s="9"/>
      <c r="S30" s="9"/>
      <c r="T30" s="9"/>
      <c r="U30" s="9"/>
      <c r="V30" s="9"/>
      <c r="W30" s="2"/>
      <c r="X30" s="2"/>
      <c r="Y30" s="2"/>
      <c r="Z30" s="2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</row>
    <row r="31" spans="1:85" x14ac:dyDescent="0.2">
      <c r="A31" s="9"/>
      <c r="B31" s="2">
        <f t="shared" si="3"/>
        <v>-1760</v>
      </c>
      <c r="C31" s="10">
        <f t="shared" si="0"/>
        <v>542.08000000000004</v>
      </c>
      <c r="D31" s="76">
        <f t="shared" si="1"/>
        <v>-0.61599999999999999</v>
      </c>
      <c r="E31" s="22"/>
      <c r="F31" s="23"/>
      <c r="G31" s="10"/>
      <c r="H31" s="9"/>
      <c r="I31" s="9"/>
      <c r="J31" s="9"/>
      <c r="K31" s="9"/>
      <c r="L31" s="9"/>
      <c r="M31" s="9"/>
      <c r="N31" s="9"/>
      <c r="O31" s="9"/>
      <c r="P31" s="2">
        <f t="shared" si="4"/>
        <v>650</v>
      </c>
      <c r="Q31" s="10">
        <f t="shared" si="2"/>
        <v>72.9375</v>
      </c>
      <c r="R31" s="9"/>
      <c r="S31" s="9"/>
      <c r="T31" s="9"/>
      <c r="U31" s="9"/>
      <c r="V31" s="9"/>
      <c r="W31" s="2"/>
      <c r="X31" s="2"/>
      <c r="Y31" s="2"/>
      <c r="Z31" s="2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</row>
    <row r="32" spans="1:85" x14ac:dyDescent="0.2">
      <c r="A32" s="9"/>
      <c r="B32" s="2">
        <f t="shared" si="3"/>
        <v>-1750</v>
      </c>
      <c r="C32" s="10">
        <f t="shared" si="0"/>
        <v>535.9375</v>
      </c>
      <c r="D32" s="76">
        <f t="shared" si="1"/>
        <v>-0.61250000000000004</v>
      </c>
      <c r="E32" s="22"/>
      <c r="F32" s="23"/>
      <c r="G32" s="10"/>
      <c r="H32" s="9"/>
      <c r="I32" s="9"/>
      <c r="J32" s="9"/>
      <c r="K32" s="9"/>
      <c r="L32" s="9"/>
      <c r="M32" s="9"/>
      <c r="N32" s="9"/>
      <c r="O32" s="9"/>
      <c r="P32" s="2">
        <f t="shared" si="4"/>
        <v>700</v>
      </c>
      <c r="Q32" s="10">
        <f t="shared" si="2"/>
        <v>84.75</v>
      </c>
      <c r="R32" s="9"/>
      <c r="S32" s="9"/>
      <c r="T32" s="9"/>
      <c r="U32" s="9"/>
      <c r="V32" s="9"/>
      <c r="W32" s="2"/>
      <c r="X32" s="2"/>
      <c r="Y32" s="2"/>
      <c r="Z32" s="2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</row>
    <row r="33" spans="1:85" x14ac:dyDescent="0.2">
      <c r="A33" s="9"/>
      <c r="B33" s="2">
        <f t="shared" si="3"/>
        <v>-1740</v>
      </c>
      <c r="C33" s="10">
        <f t="shared" si="0"/>
        <v>529.83000000000004</v>
      </c>
      <c r="D33" s="76">
        <f t="shared" si="1"/>
        <v>-0.60899999999999999</v>
      </c>
      <c r="E33" s="22"/>
      <c r="F33" s="23"/>
      <c r="G33" s="10"/>
      <c r="H33" s="9"/>
      <c r="I33" s="9"/>
      <c r="J33" s="9"/>
      <c r="K33" s="9"/>
      <c r="L33" s="9"/>
      <c r="M33" s="9"/>
      <c r="N33" s="9"/>
      <c r="O33" s="9"/>
      <c r="P33" s="2">
        <f t="shared" si="4"/>
        <v>750</v>
      </c>
      <c r="Q33" s="10">
        <f t="shared" si="2"/>
        <v>97.4375</v>
      </c>
      <c r="R33" s="9"/>
      <c r="S33" s="9"/>
      <c r="T33" s="9"/>
      <c r="U33" s="9"/>
      <c r="V33" s="9"/>
      <c r="W33" s="2"/>
      <c r="X33" s="2"/>
      <c r="Y33" s="2"/>
      <c r="Z33" s="2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</row>
    <row r="34" spans="1:85" x14ac:dyDescent="0.2">
      <c r="A34" s="9"/>
      <c r="B34" s="2">
        <f t="shared" si="3"/>
        <v>-1730</v>
      </c>
      <c r="C34" s="10">
        <f t="shared" si="0"/>
        <v>523.75750000000005</v>
      </c>
      <c r="D34" s="76">
        <f t="shared" si="1"/>
        <v>-0.60550000000000004</v>
      </c>
      <c r="E34" s="22"/>
      <c r="F34" s="23"/>
      <c r="G34" s="10"/>
      <c r="H34" s="9"/>
      <c r="I34" s="9"/>
      <c r="J34" s="9"/>
      <c r="K34" s="9"/>
      <c r="L34" s="9"/>
      <c r="M34" s="9"/>
      <c r="N34" s="9"/>
      <c r="O34" s="9"/>
      <c r="P34" s="2">
        <f t="shared" si="4"/>
        <v>800</v>
      </c>
      <c r="Q34" s="10">
        <f t="shared" si="2"/>
        <v>111</v>
      </c>
      <c r="R34" s="9"/>
      <c r="S34" s="9"/>
      <c r="T34" s="9"/>
      <c r="U34" s="9"/>
      <c r="V34" s="9"/>
      <c r="W34" s="2"/>
      <c r="X34" s="2"/>
      <c r="Y34" s="2"/>
      <c r="Z34" s="2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</row>
    <row r="35" spans="1:85" x14ac:dyDescent="0.2">
      <c r="A35" s="9"/>
      <c r="B35" s="2">
        <f t="shared" si="3"/>
        <v>-1720</v>
      </c>
      <c r="C35" s="10">
        <f t="shared" si="0"/>
        <v>517.72</v>
      </c>
      <c r="D35" s="76">
        <f t="shared" si="1"/>
        <v>-0.60199999999999998</v>
      </c>
      <c r="E35" s="22"/>
      <c r="F35" s="23"/>
      <c r="G35" s="10"/>
      <c r="H35" s="9"/>
      <c r="I35" s="9"/>
      <c r="J35" s="9"/>
      <c r="K35" s="9"/>
      <c r="L35" s="9"/>
      <c r="M35" s="9"/>
      <c r="N35" s="9"/>
      <c r="O35" s="9"/>
      <c r="P35" s="2">
        <f t="shared" si="4"/>
        <v>850</v>
      </c>
      <c r="Q35" s="10">
        <f t="shared" si="2"/>
        <v>125.4375</v>
      </c>
      <c r="R35" s="9"/>
      <c r="S35" s="9"/>
      <c r="T35" s="9"/>
      <c r="U35" s="9"/>
      <c r="V35" s="9"/>
      <c r="W35" s="2"/>
      <c r="X35" s="2"/>
      <c r="Y35" s="2"/>
      <c r="Z35" s="2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</row>
    <row r="36" spans="1:85" x14ac:dyDescent="0.2">
      <c r="A36" s="9"/>
      <c r="B36" s="2">
        <f t="shared" si="3"/>
        <v>-1710</v>
      </c>
      <c r="C36" s="10">
        <f t="shared" si="0"/>
        <v>511.71749999999997</v>
      </c>
      <c r="D36" s="76">
        <f t="shared" si="1"/>
        <v>-0.59850000000000003</v>
      </c>
      <c r="E36" s="22"/>
      <c r="F36" s="23"/>
      <c r="G36" s="10"/>
      <c r="H36" s="9"/>
      <c r="I36" s="9"/>
      <c r="J36" s="9"/>
      <c r="K36" s="9"/>
      <c r="L36" s="9"/>
      <c r="M36" s="9"/>
      <c r="N36" s="9"/>
      <c r="O36" s="9"/>
      <c r="P36" s="2">
        <f t="shared" si="4"/>
        <v>900</v>
      </c>
      <c r="Q36" s="10">
        <f t="shared" si="2"/>
        <v>140.75</v>
      </c>
      <c r="R36" s="9"/>
      <c r="S36" s="9"/>
      <c r="T36" s="9"/>
      <c r="U36" s="9"/>
      <c r="V36" s="9"/>
      <c r="W36" s="2"/>
      <c r="X36" s="2"/>
      <c r="Y36" s="2"/>
      <c r="Z36" s="2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</row>
    <row r="37" spans="1:85" x14ac:dyDescent="0.2">
      <c r="A37" s="9"/>
      <c r="B37" s="2">
        <f t="shared" si="3"/>
        <v>-1700</v>
      </c>
      <c r="C37" s="10">
        <f t="shared" si="0"/>
        <v>505.75</v>
      </c>
      <c r="D37" s="76">
        <f t="shared" si="1"/>
        <v>-0.59499999999999997</v>
      </c>
      <c r="E37" s="22"/>
      <c r="F37" s="23"/>
      <c r="G37" s="10"/>
      <c r="H37" s="9"/>
      <c r="I37" s="9"/>
      <c r="J37" s="9"/>
      <c r="K37" s="9"/>
      <c r="L37" s="9"/>
      <c r="M37" s="9"/>
      <c r="N37" s="9"/>
      <c r="O37" s="9"/>
      <c r="P37" s="2">
        <f t="shared" si="4"/>
        <v>950</v>
      </c>
      <c r="Q37" s="10">
        <f t="shared" si="2"/>
        <v>156.9375</v>
      </c>
      <c r="R37" s="9"/>
      <c r="S37" s="9"/>
      <c r="T37" s="9"/>
      <c r="U37" s="9"/>
      <c r="V37" s="9"/>
      <c r="W37" s="2"/>
      <c r="X37" s="2"/>
      <c r="Y37" s="2"/>
      <c r="Z37" s="2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</row>
    <row r="38" spans="1:85" x14ac:dyDescent="0.2">
      <c r="A38" s="9"/>
      <c r="B38" s="2">
        <f t="shared" si="3"/>
        <v>-1690</v>
      </c>
      <c r="C38" s="10">
        <f t="shared" si="0"/>
        <v>499.8175</v>
      </c>
      <c r="D38" s="10"/>
      <c r="E38" s="22"/>
      <c r="F38" s="23"/>
      <c r="G38" s="10"/>
      <c r="H38" s="9"/>
      <c r="I38" s="9"/>
      <c r="J38" s="9"/>
      <c r="K38" s="9"/>
      <c r="L38" s="9"/>
      <c r="M38" s="9"/>
      <c r="N38" s="9"/>
      <c r="O38" s="9"/>
      <c r="P38" s="2">
        <f t="shared" si="4"/>
        <v>1000</v>
      </c>
      <c r="Q38" s="10">
        <f t="shared" si="2"/>
        <v>174</v>
      </c>
      <c r="R38" s="9"/>
      <c r="S38" s="9"/>
      <c r="T38" s="9"/>
      <c r="U38" s="9"/>
      <c r="V38" s="9"/>
      <c r="W38" s="2"/>
      <c r="X38" s="2"/>
      <c r="Y38" s="2"/>
      <c r="Z38" s="2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</row>
    <row r="39" spans="1:85" x14ac:dyDescent="0.2">
      <c r="A39" s="9"/>
      <c r="B39" s="2">
        <f t="shared" si="3"/>
        <v>-1680</v>
      </c>
      <c r="C39" s="10">
        <f t="shared" si="0"/>
        <v>493.92</v>
      </c>
      <c r="D39" s="10"/>
      <c r="E39" s="22"/>
      <c r="F39" s="23"/>
      <c r="G39" s="10"/>
      <c r="H39" s="9"/>
      <c r="I39" s="9"/>
      <c r="J39" s="9"/>
      <c r="K39" s="9"/>
      <c r="L39" s="9"/>
      <c r="M39" s="9"/>
      <c r="N39" s="9"/>
      <c r="O39" s="9"/>
      <c r="P39" s="2">
        <f t="shared" si="4"/>
        <v>1050</v>
      </c>
      <c r="Q39" s="10">
        <f t="shared" si="2"/>
        <v>191.9375</v>
      </c>
      <c r="R39" s="9"/>
      <c r="S39" s="9"/>
      <c r="T39" s="9"/>
      <c r="U39" s="9"/>
      <c r="V39" s="9"/>
      <c r="W39" s="2"/>
      <c r="X39" s="2"/>
      <c r="Y39" s="2"/>
      <c r="Z39" s="2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</row>
    <row r="40" spans="1:85" x14ac:dyDescent="0.2">
      <c r="A40" s="9"/>
      <c r="B40" s="2">
        <f t="shared" si="3"/>
        <v>-1670</v>
      </c>
      <c r="C40" s="10">
        <f t="shared" si="0"/>
        <v>488.0575</v>
      </c>
      <c r="D40" s="10"/>
      <c r="E40" s="22"/>
      <c r="F40" s="23"/>
      <c r="G40" s="10"/>
      <c r="H40" s="9"/>
      <c r="I40" s="9"/>
      <c r="J40" s="9"/>
      <c r="K40" s="9"/>
      <c r="L40" s="9"/>
      <c r="M40" s="9"/>
      <c r="N40" s="9"/>
      <c r="O40" s="9"/>
      <c r="P40" s="2">
        <f t="shared" si="4"/>
        <v>1100</v>
      </c>
      <c r="Q40" s="10">
        <f t="shared" si="2"/>
        <v>210.75</v>
      </c>
      <c r="R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</row>
    <row r="41" spans="1:85" x14ac:dyDescent="0.2">
      <c r="A41" s="9"/>
      <c r="B41" s="2">
        <f t="shared" si="3"/>
        <v>-1660</v>
      </c>
      <c r="C41" s="10">
        <f t="shared" si="0"/>
        <v>482.23</v>
      </c>
      <c r="D41" s="10"/>
      <c r="E41" s="22"/>
      <c r="F41" s="23"/>
      <c r="G41" s="10"/>
      <c r="H41" s="9"/>
      <c r="I41" s="9"/>
      <c r="J41" s="9"/>
      <c r="K41" s="9"/>
      <c r="L41" s="9"/>
      <c r="M41" s="9"/>
      <c r="N41" s="9"/>
      <c r="O41" s="9"/>
      <c r="P41" s="2">
        <f t="shared" si="4"/>
        <v>1150</v>
      </c>
      <c r="Q41" s="10">
        <f t="shared" si="2"/>
        <v>230.4375</v>
      </c>
      <c r="R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</row>
    <row r="42" spans="1:85" x14ac:dyDescent="0.2">
      <c r="A42" s="9"/>
      <c r="B42" s="2">
        <f t="shared" si="3"/>
        <v>-1650</v>
      </c>
      <c r="C42" s="10">
        <f t="shared" si="0"/>
        <v>476.4375</v>
      </c>
      <c r="D42" s="10"/>
      <c r="E42" s="22"/>
      <c r="F42" s="23"/>
      <c r="G42" s="10"/>
      <c r="H42" s="9"/>
      <c r="I42" s="9"/>
      <c r="J42" s="9"/>
      <c r="K42" s="9"/>
      <c r="L42" s="9"/>
      <c r="M42" s="9"/>
      <c r="N42" s="9"/>
      <c r="O42" s="9"/>
      <c r="P42" s="2">
        <f t="shared" si="4"/>
        <v>1200</v>
      </c>
      <c r="Q42" s="10">
        <f t="shared" si="2"/>
        <v>251</v>
      </c>
      <c r="R42" s="9"/>
      <c r="T42" s="56" t="s">
        <v>44</v>
      </c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</row>
    <row r="43" spans="1:85" x14ac:dyDescent="0.2">
      <c r="A43" s="9"/>
      <c r="B43" s="2">
        <f t="shared" si="3"/>
        <v>-1640</v>
      </c>
      <c r="C43" s="10">
        <f t="shared" si="0"/>
        <v>470.68</v>
      </c>
      <c r="D43" s="10"/>
      <c r="E43" s="22"/>
      <c r="F43" s="23"/>
      <c r="G43" s="10"/>
      <c r="H43" s="9"/>
      <c r="I43" s="9"/>
      <c r="J43" s="9"/>
      <c r="K43" s="9"/>
      <c r="L43" s="9"/>
      <c r="M43" s="9"/>
      <c r="N43" s="9"/>
      <c r="O43" s="9"/>
      <c r="P43" s="2">
        <f t="shared" si="4"/>
        <v>1250</v>
      </c>
      <c r="Q43" s="10">
        <f t="shared" si="2"/>
        <v>272.4375</v>
      </c>
      <c r="R43" s="9"/>
      <c r="S43" s="15" t="s">
        <v>23</v>
      </c>
      <c r="T43" s="9"/>
      <c r="U43" s="9"/>
      <c r="V43" s="9"/>
      <c r="W43" s="5" t="s">
        <v>28</v>
      </c>
      <c r="X43" s="5" t="s">
        <v>28</v>
      </c>
      <c r="Y43" s="34" t="s">
        <v>27</v>
      </c>
      <c r="Z43" s="36" t="s">
        <v>27</v>
      </c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</row>
    <row r="44" spans="1:85" x14ac:dyDescent="0.2">
      <c r="A44" s="9"/>
      <c r="B44" s="2">
        <f t="shared" si="3"/>
        <v>-1630</v>
      </c>
      <c r="C44" s="10">
        <f t="shared" si="0"/>
        <v>464.95749999999998</v>
      </c>
      <c r="D44" s="10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2">
        <f t="shared" si="4"/>
        <v>1300</v>
      </c>
      <c r="Q44" s="10">
        <f t="shared" si="2"/>
        <v>294.75</v>
      </c>
      <c r="R44" s="9"/>
      <c r="S44" s="9"/>
      <c r="T44" s="31" t="s">
        <v>25</v>
      </c>
      <c r="U44" s="31" t="s">
        <v>25</v>
      </c>
      <c r="V44" s="5"/>
      <c r="W44" s="5" t="s">
        <v>40</v>
      </c>
      <c r="X44" s="5" t="s">
        <v>39</v>
      </c>
      <c r="Y44" s="34" t="s">
        <v>30</v>
      </c>
      <c r="Z44" s="36" t="s">
        <v>31</v>
      </c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</row>
    <row r="45" spans="1:85" x14ac:dyDescent="0.2">
      <c r="A45" s="9"/>
      <c r="B45" s="2">
        <f t="shared" si="3"/>
        <v>-1620</v>
      </c>
      <c r="C45" s="10">
        <f t="shared" si="0"/>
        <v>459.27</v>
      </c>
      <c r="D45" s="10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2">
        <f t="shared" si="4"/>
        <v>1350</v>
      </c>
      <c r="Q45" s="10">
        <f t="shared" si="2"/>
        <v>317.9375</v>
      </c>
      <c r="R45" s="9"/>
      <c r="S45" s="30" t="s">
        <v>24</v>
      </c>
      <c r="T45" s="57" t="s">
        <v>42</v>
      </c>
      <c r="U45" s="57" t="s">
        <v>43</v>
      </c>
      <c r="V45" s="73"/>
      <c r="W45" s="30" t="s">
        <v>26</v>
      </c>
      <c r="X45" s="30" t="s">
        <v>29</v>
      </c>
      <c r="Y45" s="31" t="s">
        <v>29</v>
      </c>
      <c r="Z45" s="29" t="s">
        <v>29</v>
      </c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</row>
    <row r="46" spans="1:85" x14ac:dyDescent="0.2">
      <c r="A46" s="9"/>
      <c r="B46" s="2">
        <f t="shared" si="3"/>
        <v>-1610</v>
      </c>
      <c r="C46" s="10">
        <f t="shared" si="0"/>
        <v>453.61750000000001</v>
      </c>
      <c r="D46" s="10"/>
      <c r="E46" s="15" t="s">
        <v>4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2">
        <f t="shared" si="4"/>
        <v>1400</v>
      </c>
      <c r="Q46" s="10">
        <f t="shared" si="2"/>
        <v>342</v>
      </c>
      <c r="R46" s="9"/>
      <c r="S46" s="5">
        <v>0</v>
      </c>
      <c r="T46" s="58">
        <f t="shared" ref="T46:T83" si="5">1/(4*$C$5)*LN(2*$C$5*S46+SQRT(1+4*$C$5^2*S46^2))+0.5*S46*SQRT(1+4*$C$5^2*S46^2)</f>
        <v>0</v>
      </c>
      <c r="U46" s="65">
        <f>T46*COS(15*PI()/180)</f>
        <v>0</v>
      </c>
      <c r="V46" s="65"/>
      <c r="W46" s="69">
        <f>2*PI()*S46/24</f>
        <v>0</v>
      </c>
      <c r="X46" s="5">
        <f>2*PI()*T46</f>
        <v>0</v>
      </c>
      <c r="Y46" s="34">
        <v>0</v>
      </c>
      <c r="Z46" s="2">
        <f>Y46*2</f>
        <v>0</v>
      </c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</row>
    <row r="47" spans="1:85" x14ac:dyDescent="0.2">
      <c r="A47" s="9"/>
      <c r="B47" s="2">
        <f t="shared" si="3"/>
        <v>-1600</v>
      </c>
      <c r="C47" s="10">
        <f t="shared" si="0"/>
        <v>448</v>
      </c>
      <c r="D47" s="10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2">
        <f t="shared" si="4"/>
        <v>1450</v>
      </c>
      <c r="Q47" s="10">
        <f t="shared" si="2"/>
        <v>366.9375</v>
      </c>
      <c r="R47" s="9"/>
      <c r="S47" s="5">
        <v>50</v>
      </c>
      <c r="T47" s="58">
        <f t="shared" si="5"/>
        <v>50.002551966109934</v>
      </c>
      <c r="U47" s="65">
        <f t="shared" ref="U47:U85" si="6">T47*COS(15*PI()/180)</f>
        <v>48.298756324426812</v>
      </c>
      <c r="V47" s="65"/>
      <c r="W47" s="69">
        <f t="shared" ref="W47:W83" si="7">2*PI()*S47/24</f>
        <v>13.089969389957473</v>
      </c>
      <c r="X47" s="33">
        <f t="shared" ref="X47:X83" si="8">2*PI()*T47</f>
        <v>314.17529983494569</v>
      </c>
      <c r="Y47" s="35">
        <f t="shared" ref="Y47:Y83" si="9">W47/X47*360</f>
        <v>14.999234449240213</v>
      </c>
      <c r="Z47" s="10">
        <f t="shared" ref="Z47:Z83" si="10">Y47*2</f>
        <v>29.998468898480425</v>
      </c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</row>
    <row r="48" spans="1:85" x14ac:dyDescent="0.2">
      <c r="A48" s="9"/>
      <c r="B48" s="2">
        <f t="shared" si="3"/>
        <v>-1590</v>
      </c>
      <c r="C48" s="10">
        <f t="shared" si="0"/>
        <v>442.41750000000002</v>
      </c>
      <c r="D48" s="10"/>
      <c r="E48" s="9" t="s">
        <v>9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2">
        <f t="shared" si="4"/>
        <v>1500</v>
      </c>
      <c r="Q48" s="10">
        <f t="shared" si="2"/>
        <v>392.75</v>
      </c>
      <c r="R48" s="9"/>
      <c r="S48" s="5">
        <f t="shared" ref="S48:S82" si="11">S47+50</f>
        <v>100</v>
      </c>
      <c r="T48" s="58">
        <f t="shared" si="5"/>
        <v>100.02041291674453</v>
      </c>
      <c r="U48" s="65">
        <f t="shared" si="6"/>
        <v>96.612299992380258</v>
      </c>
      <c r="V48" s="65"/>
      <c r="W48" s="69">
        <f t="shared" si="7"/>
        <v>26.179938779914945</v>
      </c>
      <c r="X48" s="33">
        <f t="shared" si="8"/>
        <v>628.44678885652456</v>
      </c>
      <c r="Y48" s="35">
        <f t="shared" si="9"/>
        <v>14.996938687391514</v>
      </c>
      <c r="Z48" s="10">
        <f t="shared" si="10"/>
        <v>29.993877374783029</v>
      </c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</row>
    <row r="49" spans="1:85" x14ac:dyDescent="0.2">
      <c r="A49" s="9"/>
      <c r="B49" s="2">
        <f t="shared" si="3"/>
        <v>-1580</v>
      </c>
      <c r="C49" s="10">
        <f t="shared" si="0"/>
        <v>436.87</v>
      </c>
      <c r="D49" s="10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2">
        <f t="shared" si="4"/>
        <v>1550</v>
      </c>
      <c r="Q49" s="10">
        <f t="shared" si="2"/>
        <v>419.4375</v>
      </c>
      <c r="R49" s="9"/>
      <c r="S49" s="5">
        <f t="shared" si="11"/>
        <v>150</v>
      </c>
      <c r="T49" s="58">
        <f t="shared" si="5"/>
        <v>150.0688777895781</v>
      </c>
      <c r="U49" s="65">
        <f t="shared" si="6"/>
        <v>144.95540477917143</v>
      </c>
      <c r="V49" s="65"/>
      <c r="W49" s="69">
        <f t="shared" si="7"/>
        <v>39.269908169872416</v>
      </c>
      <c r="X49" s="33">
        <f t="shared" si="8"/>
        <v>942.91056799240607</v>
      </c>
      <c r="Y49" s="35">
        <f t="shared" si="9"/>
        <v>14.993115382357159</v>
      </c>
      <c r="Z49" s="10">
        <f t="shared" si="10"/>
        <v>29.986230764714318</v>
      </c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</row>
    <row r="50" spans="1:85" x14ac:dyDescent="0.2">
      <c r="A50" s="9"/>
      <c r="B50" s="2">
        <f t="shared" si="3"/>
        <v>-1570</v>
      </c>
      <c r="C50" s="10">
        <f t="shared" si="0"/>
        <v>431.35750000000002</v>
      </c>
      <c r="D50" s="10"/>
      <c r="E50" s="9" t="s">
        <v>10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2">
        <f t="shared" si="4"/>
        <v>1600</v>
      </c>
      <c r="Q50" s="10">
        <f t="shared" si="2"/>
        <v>447</v>
      </c>
      <c r="R50" s="9"/>
      <c r="S50" s="5">
        <f t="shared" si="11"/>
        <v>200</v>
      </c>
      <c r="T50" s="58">
        <f t="shared" si="5"/>
        <v>200.16321349292201</v>
      </c>
      <c r="U50" s="65">
        <f t="shared" si="6"/>
        <v>193.34281738582587</v>
      </c>
      <c r="V50" s="65"/>
      <c r="W50" s="69">
        <f t="shared" si="7"/>
        <v>52.35987755982989</v>
      </c>
      <c r="X50" s="33">
        <f t="shared" si="8"/>
        <v>1257.6625620565783</v>
      </c>
      <c r="Y50" s="35">
        <f t="shared" si="9"/>
        <v>14.987768969377001</v>
      </c>
      <c r="Z50" s="10">
        <f t="shared" si="10"/>
        <v>29.975537938754002</v>
      </c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</row>
    <row r="51" spans="1:85" x14ac:dyDescent="0.2">
      <c r="A51" s="9"/>
      <c r="B51" s="2">
        <f t="shared" si="3"/>
        <v>-1560</v>
      </c>
      <c r="C51" s="10">
        <f t="shared" si="0"/>
        <v>425.88</v>
      </c>
      <c r="D51" s="10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2">
        <f t="shared" si="4"/>
        <v>1650</v>
      </c>
      <c r="Q51" s="10">
        <f t="shared" si="2"/>
        <v>475.4375</v>
      </c>
      <c r="R51" s="9"/>
      <c r="S51" s="5">
        <f t="shared" si="11"/>
        <v>250</v>
      </c>
      <c r="T51" s="58">
        <f t="shared" si="5"/>
        <v>250.31864505120433</v>
      </c>
      <c r="U51" s="65">
        <f t="shared" si="6"/>
        <v>241.78924405664455</v>
      </c>
      <c r="V51" s="65"/>
      <c r="W51" s="69">
        <f t="shared" si="7"/>
        <v>65.449846949787357</v>
      </c>
      <c r="X51" s="33">
        <f t="shared" si="8"/>
        <v>1572.7984326988292</v>
      </c>
      <c r="Y51" s="35">
        <f t="shared" si="9"/>
        <v>14.980905634228375</v>
      </c>
      <c r="Z51" s="10">
        <f t="shared" si="10"/>
        <v>29.961811268456749</v>
      </c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</row>
    <row r="52" spans="1:85" x14ac:dyDescent="0.2">
      <c r="A52" s="9"/>
      <c r="B52" s="2">
        <f t="shared" si="3"/>
        <v>-1550</v>
      </c>
      <c r="C52" s="10">
        <f t="shared" si="0"/>
        <v>420.4375</v>
      </c>
      <c r="D52" s="10"/>
      <c r="E52" s="9" t="s">
        <v>5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2">
        <f t="shared" si="4"/>
        <v>1700</v>
      </c>
      <c r="Q52" s="10">
        <f t="shared" si="2"/>
        <v>504.75</v>
      </c>
      <c r="R52" s="9"/>
      <c r="S52" s="5">
        <f t="shared" si="11"/>
        <v>300</v>
      </c>
      <c r="T52" s="58">
        <f t="shared" si="5"/>
        <v>300.55034194073744</v>
      </c>
      <c r="U52" s="65">
        <f t="shared" si="6"/>
        <v>290.30933738056882</v>
      </c>
      <c r="V52" s="65"/>
      <c r="W52" s="69">
        <f t="shared" si="7"/>
        <v>78.539816339744831</v>
      </c>
      <c r="X52" s="33">
        <f t="shared" si="8"/>
        <v>1888.413492549842</v>
      </c>
      <c r="Y52" s="35">
        <f t="shared" si="9"/>
        <v>14.972533289904927</v>
      </c>
      <c r="Z52" s="10">
        <f t="shared" si="10"/>
        <v>29.945066579809854</v>
      </c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</row>
    <row r="53" spans="1:85" x14ac:dyDescent="0.2">
      <c r="A53" s="9"/>
      <c r="B53" s="2">
        <f t="shared" si="3"/>
        <v>-1540</v>
      </c>
      <c r="C53" s="10">
        <f t="shared" si="0"/>
        <v>415.03</v>
      </c>
      <c r="D53" s="10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2">
        <f t="shared" si="4"/>
        <v>1750</v>
      </c>
      <c r="Q53" s="10">
        <f t="shared" si="2"/>
        <v>534.9375</v>
      </c>
      <c r="R53" s="9"/>
      <c r="S53" s="5">
        <f t="shared" si="11"/>
        <v>350</v>
      </c>
      <c r="T53" s="58">
        <f t="shared" si="5"/>
        <v>350.87340467605395</v>
      </c>
      <c r="U53" s="65">
        <f t="shared" si="6"/>
        <v>338.91768333457605</v>
      </c>
      <c r="V53" s="65"/>
      <c r="W53" s="69">
        <f t="shared" si="7"/>
        <v>91.629785729702292</v>
      </c>
      <c r="X53" s="33">
        <f t="shared" si="8"/>
        <v>2204.6026209406591</v>
      </c>
      <c r="Y53" s="35">
        <f t="shared" si="9"/>
        <v>14.962661546967617</v>
      </c>
      <c r="Z53" s="10">
        <f t="shared" si="10"/>
        <v>29.925323093935233</v>
      </c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</row>
    <row r="54" spans="1:85" x14ac:dyDescent="0.2">
      <c r="A54" s="9"/>
      <c r="B54" s="2">
        <f t="shared" si="3"/>
        <v>-1530</v>
      </c>
      <c r="C54" s="10">
        <f t="shared" si="0"/>
        <v>409.65749999999997</v>
      </c>
      <c r="D54" s="10"/>
      <c r="E54" s="9" t="s">
        <v>6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2">
        <f t="shared" si="4"/>
        <v>1800</v>
      </c>
      <c r="Q54" s="10">
        <f t="shared" si="2"/>
        <v>566</v>
      </c>
      <c r="R54" s="9"/>
      <c r="S54" s="5">
        <f t="shared" si="11"/>
        <v>400</v>
      </c>
      <c r="T54" s="58">
        <f t="shared" si="5"/>
        <v>401.30285170449406</v>
      </c>
      <c r="U54" s="65">
        <f t="shared" si="6"/>
        <v>387.62878862482285</v>
      </c>
      <c r="V54" s="65"/>
      <c r="W54" s="69">
        <f t="shared" si="7"/>
        <v>104.71975511965978</v>
      </c>
      <c r="X54" s="33">
        <f t="shared" si="8"/>
        <v>2521.4601815589454</v>
      </c>
      <c r="Y54" s="35">
        <f t="shared" si="9"/>
        <v>14.951301677811648</v>
      </c>
      <c r="Z54" s="10">
        <f t="shared" si="10"/>
        <v>29.902603355623295</v>
      </c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</row>
    <row r="55" spans="1:85" x14ac:dyDescent="0.2">
      <c r="A55" s="9"/>
      <c r="B55" s="2">
        <f t="shared" si="3"/>
        <v>-1520</v>
      </c>
      <c r="C55" s="10">
        <f t="shared" si="0"/>
        <v>404.32</v>
      </c>
      <c r="D55" s="10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2">
        <f t="shared" si="4"/>
        <v>1850</v>
      </c>
      <c r="Q55" s="10">
        <f t="shared" si="2"/>
        <v>597.9375</v>
      </c>
      <c r="R55" s="9"/>
      <c r="S55" s="5">
        <f t="shared" si="11"/>
        <v>450</v>
      </c>
      <c r="T55" s="58">
        <f t="shared" si="5"/>
        <v>451.85360666353154</v>
      </c>
      <c r="U55" s="65">
        <f t="shared" si="6"/>
        <v>436.45706837816738</v>
      </c>
      <c r="V55" s="65"/>
      <c r="W55" s="69">
        <f t="shared" si="7"/>
        <v>117.80972450961724</v>
      </c>
      <c r="X55" s="33">
        <f t="shared" si="8"/>
        <v>2839.0799423844055</v>
      </c>
      <c r="Y55" s="35">
        <f t="shared" si="9"/>
        <v>14.938466575140833</v>
      </c>
      <c r="Z55" s="10">
        <f t="shared" si="10"/>
        <v>29.876933150281666</v>
      </c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</row>
    <row r="56" spans="1:85" x14ac:dyDescent="0.2">
      <c r="A56" s="9"/>
      <c r="B56" s="2">
        <f t="shared" si="3"/>
        <v>-1510</v>
      </c>
      <c r="C56" s="10">
        <f t="shared" si="0"/>
        <v>399.01749999999998</v>
      </c>
      <c r="D56" s="10"/>
      <c r="E56" s="9" t="s">
        <v>7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2">
        <f t="shared" si="4"/>
        <v>1900</v>
      </c>
      <c r="Q56" s="10">
        <f t="shared" si="2"/>
        <v>630.75</v>
      </c>
      <c r="R56" s="9"/>
      <c r="S56" s="5">
        <f t="shared" si="11"/>
        <v>500</v>
      </c>
      <c r="T56" s="58">
        <f t="shared" si="5"/>
        <v>502.54048605166133</v>
      </c>
      <c r="U56" s="65">
        <f t="shared" si="6"/>
        <v>485.41683423316096</v>
      </c>
      <c r="V56" s="65"/>
      <c r="W56" s="69">
        <f t="shared" si="7"/>
        <v>130.89969389957471</v>
      </c>
      <c r="X56" s="33">
        <f t="shared" si="8"/>
        <v>3157.5549982226862</v>
      </c>
      <c r="Y56" s="35">
        <f t="shared" si="9"/>
        <v>14.924170704982757</v>
      </c>
      <c r="Z56" s="10">
        <f t="shared" si="10"/>
        <v>29.848341409965514</v>
      </c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</row>
    <row r="57" spans="1:85" x14ac:dyDescent="0.2">
      <c r="A57" s="9"/>
      <c r="B57" s="2">
        <f t="shared" si="3"/>
        <v>-1500</v>
      </c>
      <c r="C57" s="10">
        <f t="shared" si="0"/>
        <v>393.75</v>
      </c>
      <c r="D57" s="10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2"/>
      <c r="Q57" s="10"/>
      <c r="R57" s="9"/>
      <c r="S57" s="5">
        <f t="shared" si="11"/>
        <v>550</v>
      </c>
      <c r="T57" s="58">
        <f t="shared" si="5"/>
        <v>553.37818735954988</v>
      </c>
      <c r="U57" s="65">
        <f t="shared" si="6"/>
        <v>534.52228287562014</v>
      </c>
      <c r="V57" s="65"/>
      <c r="W57" s="69">
        <f t="shared" si="7"/>
        <v>143.98966328953219</v>
      </c>
      <c r="X57" s="33">
        <f t="shared" si="8"/>
        <v>3476.9776961311959</v>
      </c>
      <c r="Y57" s="35">
        <f t="shared" si="9"/>
        <v>14.908430054615934</v>
      </c>
      <c r="Z57" s="10">
        <f t="shared" si="10"/>
        <v>29.816860109231868</v>
      </c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</row>
    <row r="58" spans="1:85" x14ac:dyDescent="0.2">
      <c r="A58" s="9"/>
      <c r="B58" s="2">
        <f t="shared" si="3"/>
        <v>-1490</v>
      </c>
      <c r="C58" s="10">
        <f t="shared" si="0"/>
        <v>388.51749999999998</v>
      </c>
      <c r="D58" s="10"/>
      <c r="E58" s="9" t="s">
        <v>8</v>
      </c>
      <c r="F58" s="9"/>
      <c r="G58" s="9"/>
      <c r="H58" s="9"/>
      <c r="I58" s="9"/>
      <c r="J58" s="9"/>
      <c r="K58" s="9"/>
      <c r="L58" s="9"/>
      <c r="M58" s="9"/>
      <c r="N58" s="9"/>
      <c r="O58" s="9"/>
      <c r="R58" s="9"/>
      <c r="S58" s="5">
        <f t="shared" si="11"/>
        <v>600</v>
      </c>
      <c r="T58" s="58">
        <f t="shared" si="5"/>
        <v>604.38127770367669</v>
      </c>
      <c r="U58" s="65">
        <f t="shared" si="6"/>
        <v>583.78748505956673</v>
      </c>
      <c r="V58" s="65"/>
      <c r="W58" s="69">
        <f t="shared" si="7"/>
        <v>157.07963267948966</v>
      </c>
      <c r="X58" s="33">
        <f t="shared" si="8"/>
        <v>3797.4395640021667</v>
      </c>
      <c r="Y58" s="35">
        <f t="shared" si="9"/>
        <v>14.891262075812726</v>
      </c>
      <c r="Z58" s="10">
        <f t="shared" si="10"/>
        <v>29.782524151625452</v>
      </c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</row>
    <row r="59" spans="1:85" x14ac:dyDescent="0.2">
      <c r="A59" s="9"/>
      <c r="B59" s="2">
        <f t="shared" si="3"/>
        <v>-1480</v>
      </c>
      <c r="C59" s="10">
        <f t="shared" si="0"/>
        <v>383.32</v>
      </c>
      <c r="D59" s="10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R59" s="9"/>
      <c r="S59" s="5">
        <f t="shared" si="11"/>
        <v>650</v>
      </c>
      <c r="T59" s="58">
        <f t="shared" si="5"/>
        <v>655.56418299991321</v>
      </c>
      <c r="U59" s="65">
        <f t="shared" si="6"/>
        <v>633.22637514970916</v>
      </c>
      <c r="V59" s="65"/>
      <c r="W59" s="69">
        <f t="shared" si="7"/>
        <v>170.16960206944711</v>
      </c>
      <c r="X59" s="33">
        <f t="shared" si="8"/>
        <v>4119.0312425382444</v>
      </c>
      <c r="Y59" s="35">
        <f t="shared" si="9"/>
        <v>14.872685623828978</v>
      </c>
      <c r="Z59" s="10">
        <f t="shared" si="10"/>
        <v>29.745371247657957</v>
      </c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</row>
    <row r="60" spans="1:85" x14ac:dyDescent="0.2">
      <c r="A60" s="9"/>
      <c r="B60" s="2">
        <f t="shared" si="3"/>
        <v>-1470</v>
      </c>
      <c r="C60" s="10">
        <f t="shared" si="0"/>
        <v>378.15749999999997</v>
      </c>
      <c r="D60" s="10"/>
      <c r="E60" s="9" t="s">
        <v>11</v>
      </c>
      <c r="F60" s="9"/>
      <c r="G60" s="9"/>
      <c r="H60" s="9"/>
      <c r="I60" s="9"/>
      <c r="J60" s="9"/>
      <c r="K60" s="9"/>
      <c r="L60" s="9"/>
      <c r="M60" s="9"/>
      <c r="N60" s="9"/>
      <c r="O60" s="9"/>
      <c r="R60" s="9"/>
      <c r="S60" s="5">
        <f t="shared" si="11"/>
        <v>700</v>
      </c>
      <c r="T60" s="58">
        <f t="shared" si="5"/>
        <v>706.94117770953039</v>
      </c>
      <c r="U60" s="65">
        <f t="shared" si="6"/>
        <v>682.85274121684517</v>
      </c>
      <c r="V60" s="65"/>
      <c r="W60" s="69">
        <f t="shared" si="7"/>
        <v>183.25957145940458</v>
      </c>
      <c r="X60" s="33">
        <f t="shared" si="8"/>
        <v>4441.8424208247543</v>
      </c>
      <c r="Y60" s="35">
        <f t="shared" si="9"/>
        <v>14.852720892592091</v>
      </c>
      <c r="Z60" s="10">
        <f t="shared" si="10"/>
        <v>29.705441785184181</v>
      </c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</row>
    <row r="61" spans="1:85" x14ac:dyDescent="0.2">
      <c r="A61" s="9"/>
      <c r="B61" s="2">
        <f t="shared" si="3"/>
        <v>-1460</v>
      </c>
      <c r="C61" s="10">
        <f t="shared" si="0"/>
        <v>373.03</v>
      </c>
      <c r="D61" s="10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R61" s="9"/>
      <c r="S61" s="5">
        <f t="shared" si="11"/>
        <v>750</v>
      </c>
      <c r="T61" s="58">
        <f t="shared" si="5"/>
        <v>758.52637518498739</v>
      </c>
      <c r="U61" s="65">
        <f t="shared" si="6"/>
        <v>732.68021571261079</v>
      </c>
      <c r="V61" s="65"/>
      <c r="W61" s="69">
        <f t="shared" si="7"/>
        <v>196.34954084936206</v>
      </c>
      <c r="X61" s="33">
        <f t="shared" si="8"/>
        <v>4765.9617756705029</v>
      </c>
      <c r="Y61" s="35">
        <f t="shared" si="9"/>
        <v>14.831389346555522</v>
      </c>
      <c r="Z61" s="10">
        <f t="shared" si="10"/>
        <v>29.662778693111044</v>
      </c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</row>
    <row r="62" spans="1:85" x14ac:dyDescent="0.2">
      <c r="A62" s="9"/>
      <c r="B62" s="2">
        <f t="shared" si="3"/>
        <v>-1450</v>
      </c>
      <c r="C62" s="10">
        <f t="shared" si="0"/>
        <v>367.9375</v>
      </c>
      <c r="D62" s="10"/>
      <c r="E62" s="9" t="s">
        <v>12</v>
      </c>
      <c r="F62" s="9"/>
      <c r="G62" s="9"/>
      <c r="H62" s="9"/>
      <c r="I62" s="9"/>
      <c r="J62" s="9"/>
      <c r="K62" s="9"/>
      <c r="L62" s="9"/>
      <c r="M62" s="9"/>
      <c r="N62" s="9"/>
      <c r="O62" s="9"/>
      <c r="R62" s="9"/>
      <c r="S62" s="5">
        <f t="shared" si="11"/>
        <v>800</v>
      </c>
      <c r="T62" s="58">
        <f t="shared" si="5"/>
        <v>810.33371863771151</v>
      </c>
      <c r="U62" s="65">
        <f t="shared" si="6"/>
        <v>782.72226674502485</v>
      </c>
      <c r="V62" s="65"/>
      <c r="W62" s="69">
        <f t="shared" si="7"/>
        <v>209.43951023931956</v>
      </c>
      <c r="X62" s="33">
        <f t="shared" si="8"/>
        <v>5091.4769148566656</v>
      </c>
      <c r="Y62" s="35">
        <f t="shared" si="9"/>
        <v>14.808713649696992</v>
      </c>
      <c r="Z62" s="10">
        <f t="shared" si="10"/>
        <v>29.617427299393984</v>
      </c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</row>
    <row r="63" spans="1:85" x14ac:dyDescent="0.2">
      <c r="A63" s="9"/>
      <c r="B63" s="2">
        <f t="shared" si="3"/>
        <v>-1440</v>
      </c>
      <c r="C63" s="10">
        <f t="shared" si="0"/>
        <v>362.88</v>
      </c>
      <c r="D63" s="10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56" t="s">
        <v>41</v>
      </c>
      <c r="R63" s="9"/>
      <c r="S63" s="5">
        <f t="shared" si="11"/>
        <v>850</v>
      </c>
      <c r="T63" s="58">
        <f t="shared" si="5"/>
        <v>862.3769727449137</v>
      </c>
      <c r="U63" s="65">
        <f t="shared" si="6"/>
        <v>832.99218997129606</v>
      </c>
      <c r="V63" s="65"/>
      <c r="W63" s="69">
        <f t="shared" si="7"/>
        <v>222.52947962927701</v>
      </c>
      <c r="X63" s="33">
        <f t="shared" si="8"/>
        <v>5418.4743244008523</v>
      </c>
      <c r="Y63" s="35">
        <f t="shared" si="9"/>
        <v>14.784717592142131</v>
      </c>
      <c r="Z63" s="10">
        <f t="shared" si="10"/>
        <v>29.569435184284263</v>
      </c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</row>
    <row r="64" spans="1:85" x14ac:dyDescent="0.2">
      <c r="A64" s="9"/>
      <c r="B64" s="2">
        <f t="shared" si="3"/>
        <v>-1430</v>
      </c>
      <c r="C64" s="10">
        <f t="shared" si="0"/>
        <v>357.85750000000002</v>
      </c>
      <c r="D64" s="10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R64" s="9"/>
      <c r="S64" s="5">
        <f t="shared" si="11"/>
        <v>900</v>
      </c>
      <c r="T64" s="58">
        <f t="shared" si="5"/>
        <v>914.66971590743333</v>
      </c>
      <c r="U64" s="65">
        <f t="shared" si="6"/>
        <v>883.50310111947488</v>
      </c>
      <c r="V64" s="65"/>
      <c r="W64" s="69">
        <f t="shared" si="7"/>
        <v>235.61944901923448</v>
      </c>
      <c r="X64" s="33">
        <f t="shared" si="8"/>
        <v>5747.0393199117116</v>
      </c>
      <c r="Y64" s="35">
        <f t="shared" si="9"/>
        <v>14.759426014894135</v>
      </c>
      <c r="Z64" s="10">
        <f t="shared" si="10"/>
        <v>29.51885202978827</v>
      </c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</row>
    <row r="65" spans="1:85" x14ac:dyDescent="0.2">
      <c r="A65" s="9"/>
      <c r="B65" s="2">
        <f t="shared" si="3"/>
        <v>-1420</v>
      </c>
      <c r="C65" s="10">
        <f t="shared" si="0"/>
        <v>352.87</v>
      </c>
      <c r="D65" s="10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R65" s="9"/>
      <c r="S65" s="5">
        <f t="shared" si="11"/>
        <v>950</v>
      </c>
      <c r="T65" s="58">
        <f t="shared" si="5"/>
        <v>967.22533316568342</v>
      </c>
      <c r="U65" s="65">
        <f t="shared" si="6"/>
        <v>934.2679291457822</v>
      </c>
      <c r="V65" s="65"/>
      <c r="W65" s="69">
        <f t="shared" si="7"/>
        <v>248.70941840919195</v>
      </c>
      <c r="X65" s="33">
        <f t="shared" si="8"/>
        <v>6077.2560020785022</v>
      </c>
      <c r="Y65" s="35">
        <f t="shared" si="9"/>
        <v>14.732864733143842</v>
      </c>
      <c r="Z65" s="10">
        <f t="shared" si="10"/>
        <v>29.465729466287684</v>
      </c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</row>
    <row r="66" spans="1:85" ht="13.5" thickBot="1" x14ac:dyDescent="0.25">
      <c r="A66" s="9"/>
      <c r="B66" s="2">
        <f t="shared" si="3"/>
        <v>-1410</v>
      </c>
      <c r="C66" s="10">
        <f t="shared" si="0"/>
        <v>347.91750000000002</v>
      </c>
      <c r="D66" s="10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R66" s="9"/>
      <c r="S66" s="5">
        <f t="shared" si="11"/>
        <v>1000</v>
      </c>
      <c r="T66" s="58">
        <f t="shared" si="5"/>
        <v>1020.0570097760615</v>
      </c>
      <c r="U66" s="65">
        <f t="shared" si="6"/>
        <v>985.29941002989847</v>
      </c>
      <c r="V66" s="65"/>
      <c r="W66" s="69">
        <f t="shared" si="7"/>
        <v>261.79938779914943</v>
      </c>
      <c r="X66" s="33">
        <f t="shared" si="8"/>
        <v>6409.2072163104931</v>
      </c>
      <c r="Y66" s="35">
        <f t="shared" si="9"/>
        <v>14.705060458623807</v>
      </c>
      <c r="Z66" s="10">
        <f t="shared" si="10"/>
        <v>29.410120917247614</v>
      </c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</row>
    <row r="67" spans="1:85" ht="13.5" thickBot="1" x14ac:dyDescent="0.25">
      <c r="A67" s="9"/>
      <c r="B67" s="2">
        <f t="shared" si="3"/>
        <v>-1400</v>
      </c>
      <c r="C67" s="10">
        <f t="shared" si="0"/>
        <v>343</v>
      </c>
      <c r="D67" s="10"/>
      <c r="E67" s="24"/>
      <c r="F67" s="10"/>
      <c r="G67" s="37" t="s">
        <v>34</v>
      </c>
      <c r="H67" s="40" t="s">
        <v>35</v>
      </c>
      <c r="I67" s="40" t="s">
        <v>37</v>
      </c>
      <c r="J67" s="41" t="s">
        <v>36</v>
      </c>
      <c r="K67" s="9"/>
      <c r="L67" s="9"/>
      <c r="M67" s="9"/>
      <c r="N67" s="9"/>
      <c r="O67" s="9"/>
      <c r="R67" s="9"/>
      <c r="S67" s="5">
        <f t="shared" si="11"/>
        <v>1050</v>
      </c>
      <c r="T67" s="58">
        <f t="shared" si="5"/>
        <v>1073.177725445745</v>
      </c>
      <c r="U67" s="65">
        <f t="shared" si="6"/>
        <v>1036.6100812062041</v>
      </c>
      <c r="V67" s="65"/>
      <c r="W67" s="69">
        <f t="shared" si="7"/>
        <v>274.88935718910687</v>
      </c>
      <c r="X67" s="33">
        <f t="shared" si="8"/>
        <v>6742.9745165131126</v>
      </c>
      <c r="Y67" s="35">
        <f t="shared" si="9"/>
        <v>14.676040721454806</v>
      </c>
      <c r="Z67" s="10">
        <f t="shared" si="10"/>
        <v>29.352081442909611</v>
      </c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</row>
    <row r="68" spans="1:85" x14ac:dyDescent="0.2">
      <c r="A68" s="9"/>
      <c r="B68" s="2">
        <f t="shared" si="3"/>
        <v>-1390</v>
      </c>
      <c r="C68" s="10">
        <f t="shared" si="0"/>
        <v>338.11750000000001</v>
      </c>
      <c r="D68" s="10"/>
      <c r="E68" s="24"/>
      <c r="F68" s="10"/>
      <c r="G68" s="38">
        <v>150</v>
      </c>
      <c r="H68" s="5">
        <f>300000000/G68/1000000</f>
        <v>2</v>
      </c>
      <c r="I68" s="5">
        <f>0.6*H68</f>
        <v>1.2</v>
      </c>
      <c r="J68" s="42">
        <f>H68/8</f>
        <v>0.25</v>
      </c>
      <c r="K68" s="9"/>
      <c r="L68" s="9"/>
      <c r="M68" s="9"/>
      <c r="N68" s="9"/>
      <c r="O68" s="9"/>
      <c r="R68" s="9"/>
      <c r="S68" s="5">
        <f t="shared" si="11"/>
        <v>1100</v>
      </c>
      <c r="T68" s="58">
        <f t="shared" si="5"/>
        <v>1126.6002492196126</v>
      </c>
      <c r="U68" s="65">
        <f t="shared" si="6"/>
        <v>1088.2122766249245</v>
      </c>
      <c r="V68" s="65"/>
      <c r="W68" s="69">
        <f t="shared" si="7"/>
        <v>287.97932657906438</v>
      </c>
      <c r="X68" s="33">
        <f t="shared" si="8"/>
        <v>7078.6381329615297</v>
      </c>
      <c r="Y68" s="35">
        <f t="shared" si="9"/>
        <v>14.64583379191459</v>
      </c>
      <c r="Z68" s="10">
        <f t="shared" si="10"/>
        <v>29.291667583829181</v>
      </c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</row>
    <row r="69" spans="1:85" x14ac:dyDescent="0.2">
      <c r="A69" s="9"/>
      <c r="B69" s="2">
        <f t="shared" si="3"/>
        <v>-1380</v>
      </c>
      <c r="C69" s="10">
        <f t="shared" si="0"/>
        <v>333.27</v>
      </c>
      <c r="D69" s="10"/>
      <c r="E69" s="24"/>
      <c r="F69" s="10"/>
      <c r="G69" s="38">
        <v>408</v>
      </c>
      <c r="H69" s="43">
        <f t="shared" ref="H69:H71" si="12">300000000/G69/1000000</f>
        <v>0.73529411764705876</v>
      </c>
      <c r="I69" s="43">
        <f t="shared" ref="I69:I71" si="13">0.6*H69</f>
        <v>0.44117647058823523</v>
      </c>
      <c r="J69" s="44">
        <f t="shared" ref="J69:J71" si="14">H69/8</f>
        <v>9.1911764705882346E-2</v>
      </c>
      <c r="K69" s="9"/>
      <c r="L69" s="9"/>
      <c r="M69" s="9"/>
      <c r="N69" s="9"/>
      <c r="O69" s="9"/>
      <c r="R69" s="9"/>
      <c r="S69" s="5">
        <f t="shared" si="11"/>
        <v>1150</v>
      </c>
      <c r="T69" s="58">
        <f t="shared" si="5"/>
        <v>1180.3371350092111</v>
      </c>
      <c r="U69" s="65">
        <f t="shared" si="6"/>
        <v>1140.1181224334439</v>
      </c>
      <c r="V69" s="65"/>
      <c r="W69" s="69">
        <f t="shared" si="7"/>
        <v>301.06929596902182</v>
      </c>
      <c r="X69" s="33">
        <f t="shared" si="8"/>
        <v>7416.2769442083227</v>
      </c>
      <c r="Y69" s="35">
        <f t="shared" si="9"/>
        <v>14.614468602536498</v>
      </c>
      <c r="Z69" s="10">
        <f t="shared" si="10"/>
        <v>29.228937205072995</v>
      </c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</row>
    <row r="70" spans="1:85" x14ac:dyDescent="0.2">
      <c r="A70" s="9"/>
      <c r="B70" s="2">
        <f t="shared" si="3"/>
        <v>-1370</v>
      </c>
      <c r="C70" s="10">
        <f t="shared" si="0"/>
        <v>328.45749999999998</v>
      </c>
      <c r="D70" s="10"/>
      <c r="E70" s="24"/>
      <c r="F70" s="10"/>
      <c r="G70" s="38">
        <v>603</v>
      </c>
      <c r="H70" s="43">
        <f t="shared" si="12"/>
        <v>0.49751243781094528</v>
      </c>
      <c r="I70" s="43">
        <f t="shared" si="13"/>
        <v>0.29850746268656714</v>
      </c>
      <c r="J70" s="44">
        <f t="shared" si="14"/>
        <v>6.2189054726368161E-2</v>
      </c>
      <c r="K70" s="9"/>
      <c r="L70" s="9"/>
      <c r="M70" s="9"/>
      <c r="N70" s="9"/>
      <c r="O70" s="9"/>
      <c r="R70" s="9"/>
      <c r="S70" s="5">
        <f t="shared" si="11"/>
        <v>1200</v>
      </c>
      <c r="T70" s="58">
        <f t="shared" si="5"/>
        <v>1234.4007177501969</v>
      </c>
      <c r="U70" s="65">
        <f t="shared" si="6"/>
        <v>1192.339533264678</v>
      </c>
      <c r="V70" s="65"/>
      <c r="W70" s="69">
        <f t="shared" si="7"/>
        <v>314.15926535897933</v>
      </c>
      <c r="X70" s="33">
        <f t="shared" si="8"/>
        <v>7755.9684529399728</v>
      </c>
      <c r="Y70" s="35">
        <f t="shared" si="9"/>
        <v>14.581974670920939</v>
      </c>
      <c r="Z70" s="10">
        <f t="shared" si="10"/>
        <v>29.163949341841878</v>
      </c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</row>
    <row r="71" spans="1:85" ht="13.5" thickBot="1" x14ac:dyDescent="0.25">
      <c r="A71" s="9"/>
      <c r="B71" s="2">
        <f t="shared" si="3"/>
        <v>-1360</v>
      </c>
      <c r="C71" s="10">
        <f t="shared" si="0"/>
        <v>323.68</v>
      </c>
      <c r="D71" s="10"/>
      <c r="E71" s="24"/>
      <c r="F71" s="10"/>
      <c r="G71" s="39">
        <v>1420</v>
      </c>
      <c r="H71" s="45">
        <f t="shared" si="12"/>
        <v>0.21126760563380284</v>
      </c>
      <c r="I71" s="45">
        <f t="shared" si="13"/>
        <v>0.12676056338028169</v>
      </c>
      <c r="J71" s="46">
        <f t="shared" si="14"/>
        <v>2.6408450704225355E-2</v>
      </c>
      <c r="K71" s="9"/>
      <c r="L71" s="9"/>
      <c r="M71" s="9"/>
      <c r="N71" s="9"/>
      <c r="O71" s="9"/>
      <c r="R71" s="9"/>
      <c r="S71" s="5">
        <f t="shared" si="11"/>
        <v>1250</v>
      </c>
      <c r="T71" s="58">
        <f t="shared" si="5"/>
        <v>1288.8031101715592</v>
      </c>
      <c r="U71" s="65">
        <f t="shared" si="6"/>
        <v>1244.8882091163844</v>
      </c>
      <c r="V71" s="65"/>
      <c r="W71" s="69">
        <f t="shared" si="7"/>
        <v>327.24923474893677</v>
      </c>
      <c r="X71" s="33">
        <f t="shared" si="8"/>
        <v>8097.7887656772946</v>
      </c>
      <c r="Y71" s="35">
        <f t="shared" si="9"/>
        <v>14.548382023615765</v>
      </c>
      <c r="Z71" s="10">
        <f t="shared" si="10"/>
        <v>29.096764047231531</v>
      </c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</row>
    <row r="72" spans="1:85" x14ac:dyDescent="0.2">
      <c r="A72" s="9"/>
      <c r="B72" s="2">
        <f t="shared" si="3"/>
        <v>-1350</v>
      </c>
      <c r="C72" s="10">
        <f t="shared" si="0"/>
        <v>318.9375</v>
      </c>
      <c r="D72" s="10"/>
      <c r="E72" s="24"/>
      <c r="F72" s="10"/>
      <c r="G72" s="10"/>
      <c r="H72" s="9"/>
      <c r="I72" s="9"/>
      <c r="J72" s="9"/>
      <c r="K72" s="9"/>
      <c r="L72" s="9"/>
      <c r="M72" s="9"/>
      <c r="N72" s="9"/>
      <c r="O72" s="9"/>
      <c r="R72" s="9"/>
      <c r="S72" s="5">
        <f t="shared" si="11"/>
        <v>1300</v>
      </c>
      <c r="T72" s="58">
        <f t="shared" si="5"/>
        <v>1343.5562001571971</v>
      </c>
      <c r="U72" s="65">
        <f t="shared" si="6"/>
        <v>1297.7756328026414</v>
      </c>
      <c r="V72" s="65"/>
      <c r="W72" s="69">
        <f t="shared" si="7"/>
        <v>340.33920413889422</v>
      </c>
      <c r="X72" s="33">
        <f t="shared" si="8"/>
        <v>8441.8125761977353</v>
      </c>
      <c r="Y72" s="35">
        <f t="shared" si="9"/>
        <v>14.513721121392976</v>
      </c>
      <c r="Z72" s="10">
        <f t="shared" si="10"/>
        <v>29.027442242785952</v>
      </c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</row>
    <row r="73" spans="1:85" x14ac:dyDescent="0.2">
      <c r="A73" s="9"/>
      <c r="B73" s="2">
        <f t="shared" si="3"/>
        <v>-1340</v>
      </c>
      <c r="C73" s="10">
        <f t="shared" si="0"/>
        <v>314.23</v>
      </c>
      <c r="D73" s="10"/>
      <c r="E73" s="24"/>
      <c r="F73" s="10"/>
      <c r="G73" s="10"/>
      <c r="H73" s="9"/>
      <c r="I73" s="9"/>
      <c r="J73" s="9"/>
      <c r="K73" s="9"/>
      <c r="L73" s="9"/>
      <c r="M73" s="9"/>
      <c r="N73" s="9"/>
      <c r="O73" s="9"/>
      <c r="R73" s="9"/>
      <c r="S73" s="5">
        <f t="shared" si="11"/>
        <v>1350</v>
      </c>
      <c r="T73" s="58">
        <f t="shared" si="5"/>
        <v>1398.6716486780422</v>
      </c>
      <c r="U73" s="65">
        <f t="shared" si="6"/>
        <v>1351.0130679564313</v>
      </c>
      <c r="V73" s="65"/>
      <c r="W73" s="69">
        <f t="shared" si="7"/>
        <v>353.42917352885178</v>
      </c>
      <c r="X73" s="33">
        <f t="shared" si="8"/>
        <v>8788.1131525425226</v>
      </c>
      <c r="Y73" s="35">
        <f t="shared" si="9"/>
        <v>14.478022786219581</v>
      </c>
      <c r="Z73" s="10">
        <f t="shared" si="10"/>
        <v>28.956045572439162</v>
      </c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</row>
    <row r="74" spans="1:85" x14ac:dyDescent="0.2">
      <c r="A74" s="9"/>
      <c r="B74" s="2">
        <f t="shared" si="3"/>
        <v>-1330</v>
      </c>
      <c r="C74" s="10">
        <f t="shared" si="0"/>
        <v>309.5575</v>
      </c>
      <c r="D74" s="10"/>
      <c r="E74" s="24"/>
      <c r="F74" s="10"/>
      <c r="G74" s="10"/>
      <c r="H74" s="9"/>
      <c r="I74" s="9"/>
      <c r="J74" s="9"/>
      <c r="K74" s="9"/>
      <c r="L74" s="9"/>
      <c r="M74" s="9"/>
      <c r="N74" s="9"/>
      <c r="O74" s="9"/>
      <c r="R74" s="9"/>
      <c r="S74" s="5">
        <f t="shared" si="11"/>
        <v>1400</v>
      </c>
      <c r="T74" s="58">
        <f t="shared" si="5"/>
        <v>1454.1608882709415</v>
      </c>
      <c r="U74" s="65">
        <f t="shared" si="6"/>
        <v>1404.6115575603546</v>
      </c>
      <c r="V74" s="65"/>
      <c r="W74" s="69">
        <f t="shared" si="7"/>
        <v>366.51914291880917</v>
      </c>
      <c r="X74" s="33">
        <f t="shared" si="8"/>
        <v>9136.7623274591951</v>
      </c>
      <c r="Y74" s="35">
        <f t="shared" si="9"/>
        <v>14.441318130189764</v>
      </c>
      <c r="Z74" s="10">
        <f t="shared" si="10"/>
        <v>28.882636260379527</v>
      </c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</row>
    <row r="75" spans="1:85" x14ac:dyDescent="0.2">
      <c r="A75" s="9"/>
      <c r="B75" s="2">
        <f t="shared" si="3"/>
        <v>-1320</v>
      </c>
      <c r="C75" s="10">
        <f t="shared" si="0"/>
        <v>304.92</v>
      </c>
      <c r="D75" s="10"/>
      <c r="E75" s="24"/>
      <c r="F75" s="10"/>
      <c r="G75" s="10"/>
      <c r="H75" s="9"/>
      <c r="I75" s="9"/>
      <c r="J75" s="9"/>
      <c r="K75" s="9"/>
      <c r="L75" s="9"/>
      <c r="M75" s="9"/>
      <c r="N75" s="9"/>
      <c r="O75" s="9"/>
      <c r="R75" s="9"/>
      <c r="S75" s="5">
        <f t="shared" si="11"/>
        <v>1450</v>
      </c>
      <c r="T75" s="58">
        <f t="shared" si="5"/>
        <v>1510.0351220388654</v>
      </c>
      <c r="U75" s="65">
        <f t="shared" si="6"/>
        <v>1458.5819229809051</v>
      </c>
      <c r="V75" s="65"/>
      <c r="W75" s="69">
        <f t="shared" si="7"/>
        <v>379.60911230876667</v>
      </c>
      <c r="X75" s="33">
        <f t="shared" si="8"/>
        <v>9487.8304921197323</v>
      </c>
      <c r="Y75" s="35">
        <f t="shared" si="9"/>
        <v>14.403638486655144</v>
      </c>
      <c r="Z75" s="10">
        <f t="shared" si="10"/>
        <v>28.807276973310287</v>
      </c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</row>
    <row r="76" spans="1:85" x14ac:dyDescent="0.2">
      <c r="A76" s="9"/>
      <c r="B76" s="2">
        <f t="shared" si="3"/>
        <v>-1310</v>
      </c>
      <c r="C76" s="10">
        <f t="shared" si="0"/>
        <v>300.3175</v>
      </c>
      <c r="D76" s="10"/>
      <c r="E76" s="24"/>
      <c r="F76" s="10"/>
      <c r="G76" s="10"/>
      <c r="H76" s="9"/>
      <c r="I76" s="9"/>
      <c r="J76" s="9"/>
      <c r="K76" s="9"/>
      <c r="L76" s="9"/>
      <c r="M76" s="9"/>
      <c r="N76" s="9"/>
      <c r="O76" s="9"/>
      <c r="R76" s="9"/>
      <c r="S76" s="5">
        <f t="shared" si="11"/>
        <v>1500</v>
      </c>
      <c r="T76" s="58">
        <f t="shared" si="5"/>
        <v>1566.3053231457493</v>
      </c>
      <c r="U76" s="65">
        <f t="shared" si="6"/>
        <v>1512.934763480524</v>
      </c>
      <c r="V76" s="65"/>
      <c r="W76" s="69">
        <f t="shared" si="7"/>
        <v>392.69908169872411</v>
      </c>
      <c r="X76" s="33">
        <f t="shared" si="8"/>
        <v>9841.3865929465464</v>
      </c>
      <c r="Y76" s="35">
        <f t="shared" si="9"/>
        <v>14.365015343758941</v>
      </c>
      <c r="Z76" s="10">
        <f t="shared" si="10"/>
        <v>28.730030687517882</v>
      </c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</row>
    <row r="77" spans="1:85" x14ac:dyDescent="0.2">
      <c r="A77" s="9"/>
      <c r="B77" s="2">
        <f t="shared" si="3"/>
        <v>-1300</v>
      </c>
      <c r="C77" s="10">
        <f t="shared" si="0"/>
        <v>295.75</v>
      </c>
      <c r="D77" s="10"/>
      <c r="E77" s="24"/>
      <c r="F77" s="10"/>
      <c r="G77" s="10"/>
      <c r="H77" s="9"/>
      <c r="I77" s="9"/>
      <c r="J77" s="9"/>
      <c r="K77" s="9"/>
      <c r="L77" s="9"/>
      <c r="M77" s="9"/>
      <c r="N77" s="9"/>
      <c r="O77" s="9"/>
      <c r="R77" s="9"/>
      <c r="S77" s="5">
        <f t="shared" si="11"/>
        <v>1550</v>
      </c>
      <c r="T77" s="58">
        <f t="shared" si="5"/>
        <v>1622.9822347782979</v>
      </c>
      <c r="U77" s="65">
        <f t="shared" si="6"/>
        <v>1567.680456180706</v>
      </c>
      <c r="V77" s="65"/>
      <c r="W77" s="69">
        <f t="shared" si="7"/>
        <v>405.78905108868162</v>
      </c>
      <c r="X77" s="33">
        <f t="shared" si="8"/>
        <v>10197.498131372491</v>
      </c>
      <c r="Y77" s="35">
        <f t="shared" si="9"/>
        <v>14.325480280550321</v>
      </c>
      <c r="Z77" s="10">
        <f t="shared" si="10"/>
        <v>28.650960561100643</v>
      </c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</row>
    <row r="78" spans="1:85" x14ac:dyDescent="0.2">
      <c r="A78" s="9"/>
      <c r="B78" s="2">
        <f t="shared" si="3"/>
        <v>-1290</v>
      </c>
      <c r="C78" s="10">
        <f t="shared" si="0"/>
        <v>291.21749999999997</v>
      </c>
      <c r="D78" s="10"/>
      <c r="E78" s="24"/>
      <c r="F78" s="10"/>
      <c r="G78" s="10"/>
      <c r="H78" s="9"/>
      <c r="I78" s="9"/>
      <c r="J78" s="9"/>
      <c r="K78" s="9"/>
      <c r="L78" s="9"/>
      <c r="M78" s="9"/>
      <c r="N78" s="9"/>
      <c r="O78" s="9"/>
      <c r="R78" s="9"/>
      <c r="S78" s="5">
        <f t="shared" si="11"/>
        <v>1600</v>
      </c>
      <c r="T78" s="58">
        <f t="shared" si="5"/>
        <v>1680.076370546474</v>
      </c>
      <c r="U78" s="65">
        <f t="shared" si="6"/>
        <v>1622.8291564488418</v>
      </c>
      <c r="V78" s="65"/>
      <c r="W78" s="69">
        <f t="shared" si="7"/>
        <v>418.87902047863912</v>
      </c>
      <c r="X78" s="33">
        <f t="shared" si="8"/>
        <v>10556.231166357211</v>
      </c>
      <c r="Y78" s="35">
        <f t="shared" si="9"/>
        <v>14.285064905825433</v>
      </c>
      <c r="Z78" s="10">
        <f t="shared" si="10"/>
        <v>28.570129811650865</v>
      </c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</row>
    <row r="79" spans="1:85" x14ac:dyDescent="0.2">
      <c r="A79" s="9"/>
      <c r="B79" s="2">
        <f t="shared" si="3"/>
        <v>-1280</v>
      </c>
      <c r="C79" s="10">
        <f t="shared" si="0"/>
        <v>286.71999999999997</v>
      </c>
      <c r="D79" s="10"/>
      <c r="E79" s="24"/>
      <c r="F79" s="10"/>
      <c r="G79" s="10"/>
      <c r="H79" s="9"/>
      <c r="I79" s="9"/>
      <c r="J79" s="9"/>
      <c r="K79" s="9"/>
      <c r="L79" s="9"/>
      <c r="M79" s="9"/>
      <c r="N79" s="9"/>
      <c r="O79" s="9"/>
      <c r="R79" s="9"/>
      <c r="S79" s="5">
        <f t="shared" si="11"/>
        <v>1650</v>
      </c>
      <c r="T79" s="58">
        <f t="shared" si="5"/>
        <v>1737.5980152940119</v>
      </c>
      <c r="U79" s="65">
        <f t="shared" si="6"/>
        <v>1678.3907986811137</v>
      </c>
      <c r="V79" s="65"/>
      <c r="W79" s="69">
        <f t="shared" si="7"/>
        <v>431.96898986859657</v>
      </c>
      <c r="X79" s="33">
        <f t="shared" si="8"/>
        <v>10917.650319479746</v>
      </c>
      <c r="Y79" s="35">
        <f t="shared" si="9"/>
        <v>14.243800799813961</v>
      </c>
      <c r="Z79" s="10">
        <f t="shared" si="10"/>
        <v>28.487601599627922</v>
      </c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</row>
    <row r="80" spans="1:85" x14ac:dyDescent="0.2">
      <c r="A80" s="9"/>
      <c r="B80" s="2">
        <f t="shared" si="3"/>
        <v>-1270</v>
      </c>
      <c r="C80" s="10">
        <f t="shared" si="0"/>
        <v>282.25749999999999</v>
      </c>
      <c r="D80" s="10"/>
      <c r="E80" s="24"/>
      <c r="F80" s="10"/>
      <c r="G80" s="10"/>
      <c r="H80" s="9"/>
      <c r="I80" s="9"/>
      <c r="J80" s="9"/>
      <c r="K80" s="9"/>
      <c r="L80" s="9"/>
      <c r="M80" s="9"/>
      <c r="N80" s="9"/>
      <c r="O80" s="9"/>
      <c r="R80" s="9"/>
      <c r="S80" s="5">
        <f t="shared" si="11"/>
        <v>1700</v>
      </c>
      <c r="T80" s="58">
        <f t="shared" si="5"/>
        <v>1795.5572262902324</v>
      </c>
      <c r="U80" s="65">
        <f t="shared" si="6"/>
        <v>1734.3750974537004</v>
      </c>
      <c r="V80" s="65"/>
      <c r="W80" s="69">
        <f t="shared" si="7"/>
        <v>445.05895925855401</v>
      </c>
      <c r="X80" s="33">
        <f t="shared" si="8"/>
        <v>11281.818782426919</v>
      </c>
      <c r="Y80" s="35">
        <f t="shared" si="9"/>
        <v>14.201719458802815</v>
      </c>
      <c r="Z80" s="10">
        <f t="shared" si="10"/>
        <v>28.40343891760563</v>
      </c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</row>
    <row r="81" spans="1:85" x14ac:dyDescent="0.2">
      <c r="A81" s="9"/>
      <c r="B81" s="2">
        <f t="shared" si="3"/>
        <v>-1260</v>
      </c>
      <c r="C81" s="10">
        <f t="shared" ref="C81:C144" si="15">$C$5*B81^2</f>
        <v>277.83</v>
      </c>
      <c r="D81" s="10"/>
      <c r="E81" s="24"/>
      <c r="F81" s="10"/>
      <c r="G81" s="10"/>
      <c r="H81" s="9"/>
      <c r="I81" s="9"/>
      <c r="J81" s="9"/>
      <c r="K81" s="9"/>
      <c r="L81" s="9"/>
      <c r="M81" s="9"/>
      <c r="N81" s="9"/>
      <c r="O81" s="9"/>
      <c r="R81" s="9"/>
      <c r="S81" s="5">
        <f t="shared" si="11"/>
        <v>1750</v>
      </c>
      <c r="T81" s="58">
        <f t="shared" si="5"/>
        <v>1853.9638347745563</v>
      </c>
      <c r="U81" s="65">
        <f t="shared" si="6"/>
        <v>1790.7915490146629</v>
      </c>
      <c r="V81" s="65"/>
      <c r="W81" s="69">
        <f t="shared" si="7"/>
        <v>458.14892864851146</v>
      </c>
      <c r="X81" s="33">
        <f t="shared" si="8"/>
        <v>11648.798326697814</v>
      </c>
      <c r="Y81" s="35">
        <f t="shared" si="9"/>
        <v>14.158852242763421</v>
      </c>
      <c r="Z81" s="10">
        <f t="shared" si="10"/>
        <v>28.317704485526843</v>
      </c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</row>
    <row r="82" spans="1:85" x14ac:dyDescent="0.2">
      <c r="A82" s="9"/>
      <c r="B82" s="2">
        <f t="shared" si="3"/>
        <v>-1250</v>
      </c>
      <c r="C82" s="10">
        <f t="shared" si="15"/>
        <v>273.4375</v>
      </c>
      <c r="D82" s="10"/>
      <c r="E82" s="24"/>
      <c r="F82" s="10"/>
      <c r="G82" s="10"/>
      <c r="H82" s="9"/>
      <c r="I82" s="9"/>
      <c r="J82" s="9"/>
      <c r="K82" s="9"/>
      <c r="L82" s="9"/>
      <c r="M82" s="9"/>
      <c r="N82" s="9"/>
      <c r="O82" s="9"/>
      <c r="R82" s="9"/>
      <c r="S82" s="5">
        <f t="shared" si="11"/>
        <v>1800</v>
      </c>
      <c r="T82" s="58">
        <f t="shared" si="5"/>
        <v>1912.8274478254943</v>
      </c>
      <c r="U82" s="65">
        <f t="shared" si="6"/>
        <v>1847.6494330892504</v>
      </c>
      <c r="V82" s="65"/>
      <c r="W82" s="69">
        <f t="shared" si="7"/>
        <v>471.23889803846896</v>
      </c>
      <c r="X82" s="33">
        <f t="shared" si="8"/>
        <v>12018.649315346973</v>
      </c>
      <c r="Y82" s="35">
        <f t="shared" si="9"/>
        <v>14.115230326025301</v>
      </c>
      <c r="Z82" s="10">
        <f t="shared" si="10"/>
        <v>28.230460652050603</v>
      </c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</row>
    <row r="83" spans="1:85" x14ac:dyDescent="0.2">
      <c r="A83" s="9"/>
      <c r="B83" s="2"/>
      <c r="C83" s="10"/>
      <c r="D83" s="10"/>
      <c r="E83" s="24"/>
      <c r="F83" s="10"/>
      <c r="G83" s="10"/>
      <c r="H83" s="9"/>
      <c r="I83" s="9"/>
      <c r="J83" s="9"/>
      <c r="K83" s="9"/>
      <c r="L83" s="9"/>
      <c r="M83" s="9"/>
      <c r="N83" s="9"/>
      <c r="O83" s="9"/>
      <c r="R83" s="9"/>
      <c r="S83" s="53">
        <v>1823</v>
      </c>
      <c r="T83" s="49">
        <f t="shared" si="5"/>
        <v>1940.0607643926676</v>
      </c>
      <c r="U83" s="66">
        <f t="shared" si="6"/>
        <v>1873.9547968969889</v>
      </c>
      <c r="V83" s="74"/>
      <c r="W83" s="70">
        <f t="shared" si="7"/>
        <v>477.26028395784942</v>
      </c>
      <c r="X83" s="50">
        <f t="shared" si="8"/>
        <v>12189.761289867605</v>
      </c>
      <c r="Y83" s="51">
        <f t="shared" si="9"/>
        <v>14.094919345766112</v>
      </c>
      <c r="Z83" s="52">
        <f t="shared" si="10"/>
        <v>28.189838691532223</v>
      </c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</row>
    <row r="84" spans="1:85" x14ac:dyDescent="0.2">
      <c r="A84" s="9"/>
      <c r="B84" s="2">
        <f>B82+10</f>
        <v>-1240</v>
      </c>
      <c r="C84" s="10">
        <f t="shared" si="15"/>
        <v>269.08</v>
      </c>
      <c r="D84" s="10"/>
      <c r="E84" s="24"/>
      <c r="F84" s="10"/>
      <c r="G84" s="10"/>
      <c r="H84" s="9"/>
      <c r="I84" s="9"/>
      <c r="J84" s="9"/>
      <c r="K84" s="9"/>
      <c r="L84" s="9"/>
      <c r="M84" s="9"/>
      <c r="N84" s="9"/>
      <c r="O84" s="9"/>
      <c r="R84" s="9"/>
      <c r="S84" s="59">
        <v>1850</v>
      </c>
      <c r="T84" s="60">
        <f>1/(4*$C$5)*LN(2*$C$5*S84+SQRT(1+4*$C$5^2*S84^2))+0.5*S84*SQRT(1+4*$C$5^2*S84^2)</f>
        <v>1972.1574505264134</v>
      </c>
      <c r="U84" s="67">
        <f t="shared" si="6"/>
        <v>1904.9578149718682</v>
      </c>
      <c r="V84" s="75"/>
      <c r="W84" s="71">
        <f>2*PI()*S84/24</f>
        <v>484.32886742842646</v>
      </c>
      <c r="X84" s="61">
        <f>2*PI()*T84</f>
        <v>12391.430716592313</v>
      </c>
      <c r="Y84" s="62">
        <f>W84/X84*360</f>
        <v>14.070884651016529</v>
      </c>
      <c r="Z84" s="24">
        <f>Y84*2</f>
        <v>28.141769302033058</v>
      </c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</row>
    <row r="85" spans="1:85" x14ac:dyDescent="0.2">
      <c r="A85" s="9"/>
      <c r="B85" s="2">
        <f t="shared" ref="B85:B148" si="16">B84+10</f>
        <v>-1230</v>
      </c>
      <c r="C85" s="10">
        <f t="shared" si="15"/>
        <v>264.75749999999999</v>
      </c>
      <c r="D85" s="10"/>
      <c r="E85" s="24"/>
      <c r="F85" s="10"/>
      <c r="G85" s="10"/>
      <c r="H85" s="9"/>
      <c r="I85" s="9"/>
      <c r="J85" s="9"/>
      <c r="K85" s="9"/>
      <c r="L85" s="9"/>
      <c r="M85" s="9"/>
      <c r="N85" s="9"/>
      <c r="O85" s="9"/>
      <c r="R85" s="17" t="s">
        <v>45</v>
      </c>
      <c r="S85" s="48">
        <v>1894</v>
      </c>
      <c r="T85" s="63">
        <f>1/(4*$C$5)*LN(2*$C$5*S85+SQRT(1+4*$C$5^2*S85^2))+0.5*S85*SQRT(1+4*$C$5^2*S85^2)</f>
        <v>2024.7609340560039</v>
      </c>
      <c r="U85" s="68">
        <f t="shared" si="6"/>
        <v>1955.7688782658713</v>
      </c>
      <c r="V85" s="68"/>
      <c r="W85" s="72">
        <f>2*PI()*S85/24</f>
        <v>495.84804049158902</v>
      </c>
      <c r="X85" s="63">
        <f>2*PI()*T85</f>
        <v>12721.948151411898</v>
      </c>
      <c r="Y85" s="64">
        <f>W85/X85*360</f>
        <v>14.031286124771801</v>
      </c>
      <c r="Z85" s="64">
        <f>Y85*2</f>
        <v>28.062572249543603</v>
      </c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</row>
    <row r="86" spans="1:85" x14ac:dyDescent="0.2">
      <c r="A86" s="9"/>
      <c r="B86" s="2">
        <f t="shared" si="16"/>
        <v>-1220</v>
      </c>
      <c r="C86" s="10">
        <f t="shared" si="15"/>
        <v>260.46999999999997</v>
      </c>
      <c r="D86" s="10"/>
      <c r="E86" s="24"/>
      <c r="F86" s="10"/>
      <c r="G86" s="10"/>
      <c r="H86" s="9"/>
      <c r="I86" s="9"/>
      <c r="J86" s="9"/>
      <c r="K86" s="9"/>
      <c r="L86" s="9"/>
      <c r="M86" s="9"/>
      <c r="N86" s="9"/>
      <c r="O86" s="9"/>
      <c r="R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</row>
    <row r="87" spans="1:85" x14ac:dyDescent="0.2">
      <c r="A87" s="9"/>
      <c r="B87" s="2">
        <f t="shared" si="16"/>
        <v>-1210</v>
      </c>
      <c r="C87" s="10">
        <f t="shared" si="15"/>
        <v>256.21749999999997</v>
      </c>
      <c r="D87" s="10"/>
      <c r="E87" s="24"/>
      <c r="F87" s="10"/>
      <c r="G87" s="10"/>
      <c r="H87" s="9"/>
      <c r="I87" s="9"/>
      <c r="J87" s="9"/>
      <c r="K87" s="9"/>
      <c r="L87" s="9"/>
      <c r="M87" s="9"/>
      <c r="N87" s="9"/>
      <c r="O87" s="9"/>
      <c r="R87" s="9"/>
      <c r="S87" s="9"/>
      <c r="T87" s="9"/>
      <c r="U87" s="9"/>
      <c r="V87" s="9"/>
      <c r="W87" s="2"/>
      <c r="X87" s="2"/>
      <c r="Y87" s="2"/>
      <c r="Z87" s="2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</row>
    <row r="88" spans="1:85" x14ac:dyDescent="0.2">
      <c r="A88" s="9"/>
      <c r="B88" s="2">
        <f t="shared" si="16"/>
        <v>-1200</v>
      </c>
      <c r="C88" s="10">
        <f t="shared" si="15"/>
        <v>252</v>
      </c>
      <c r="D88" s="10"/>
      <c r="E88" s="24"/>
      <c r="F88" s="10"/>
      <c r="G88" s="10"/>
      <c r="H88" s="9"/>
      <c r="I88" s="9"/>
      <c r="J88" s="9"/>
      <c r="K88" s="9"/>
      <c r="L88" s="9"/>
      <c r="M88" s="9"/>
      <c r="N88" s="9"/>
      <c r="O88" s="9"/>
      <c r="R88" s="9"/>
      <c r="S88" s="9"/>
      <c r="T88" s="9"/>
      <c r="U88" s="9"/>
      <c r="V88" s="9"/>
      <c r="W88" s="2"/>
      <c r="X88" s="2"/>
      <c r="Y88" s="2"/>
      <c r="Z88" s="2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</row>
    <row r="89" spans="1:85" x14ac:dyDescent="0.2">
      <c r="A89" s="9"/>
      <c r="B89" s="2">
        <f t="shared" si="16"/>
        <v>-1190</v>
      </c>
      <c r="C89" s="10">
        <f t="shared" si="15"/>
        <v>247.8175</v>
      </c>
      <c r="D89" s="10"/>
      <c r="E89" s="24"/>
      <c r="F89" s="10"/>
      <c r="G89" s="10"/>
      <c r="H89" s="9"/>
      <c r="I89" s="9"/>
      <c r="J89" s="9"/>
      <c r="K89" s="9"/>
      <c r="L89" s="9"/>
      <c r="M89" s="9"/>
      <c r="N89" s="9"/>
      <c r="O89" s="9"/>
      <c r="R89" s="9"/>
      <c r="S89" s="9"/>
      <c r="T89" s="54">
        <f>W85*2</f>
        <v>991.69608098317804</v>
      </c>
      <c r="U89" s="54"/>
      <c r="V89" s="54"/>
      <c r="W89" s="55" t="s">
        <v>38</v>
      </c>
      <c r="X89" s="2"/>
      <c r="Y89" s="2"/>
      <c r="Z89" s="2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</row>
    <row r="90" spans="1:85" x14ac:dyDescent="0.2">
      <c r="A90" s="9"/>
      <c r="B90" s="2">
        <f t="shared" si="16"/>
        <v>-1180</v>
      </c>
      <c r="C90" s="10">
        <f t="shared" si="15"/>
        <v>243.67</v>
      </c>
      <c r="D90" s="10"/>
      <c r="E90" s="24"/>
      <c r="F90" s="10"/>
      <c r="G90" s="10"/>
      <c r="H90" s="9"/>
      <c r="I90" s="9"/>
      <c r="J90" s="9"/>
      <c r="K90" s="9"/>
      <c r="L90" s="9"/>
      <c r="M90" s="9"/>
      <c r="N90" s="9"/>
      <c r="O90" s="9"/>
      <c r="R90" s="9"/>
      <c r="S90" s="9"/>
      <c r="T90" s="9"/>
      <c r="U90" s="9"/>
      <c r="V90" s="9"/>
      <c r="W90" s="2"/>
      <c r="X90" s="2"/>
      <c r="Y90" s="2"/>
      <c r="Z90" s="2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</row>
    <row r="91" spans="1:85" x14ac:dyDescent="0.2">
      <c r="A91" s="9"/>
      <c r="B91" s="2">
        <f t="shared" si="16"/>
        <v>-1170</v>
      </c>
      <c r="C91" s="10">
        <f t="shared" si="15"/>
        <v>239.5575</v>
      </c>
      <c r="D91" s="10"/>
      <c r="E91" s="24"/>
      <c r="F91" s="10"/>
      <c r="G91" s="10"/>
      <c r="H91" s="9"/>
      <c r="I91" s="9"/>
      <c r="J91" s="9"/>
      <c r="K91" s="9"/>
      <c r="L91" s="9"/>
      <c r="M91" s="9"/>
      <c r="N91" s="9"/>
      <c r="O91" s="9"/>
      <c r="R91" s="9"/>
      <c r="S91" s="9"/>
      <c r="T91" s="9"/>
      <c r="U91" s="9"/>
      <c r="V91" s="9"/>
      <c r="W91" s="2"/>
      <c r="X91" s="2"/>
      <c r="Y91" s="2"/>
      <c r="Z91" s="2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</row>
    <row r="92" spans="1:85" x14ac:dyDescent="0.2">
      <c r="A92" s="9"/>
      <c r="B92" s="2">
        <f t="shared" si="16"/>
        <v>-1160</v>
      </c>
      <c r="C92" s="10">
        <f t="shared" si="15"/>
        <v>235.48</v>
      </c>
      <c r="D92" s="10"/>
      <c r="E92" s="24"/>
      <c r="F92" s="10"/>
      <c r="G92" s="10"/>
      <c r="H92" s="9"/>
      <c r="I92" s="9"/>
      <c r="J92" s="9"/>
      <c r="K92" s="9"/>
      <c r="L92" s="9"/>
      <c r="M92" s="9"/>
      <c r="N92" s="9"/>
      <c r="O92" s="9"/>
      <c r="R92" s="9"/>
      <c r="S92" s="9"/>
      <c r="T92" s="9"/>
      <c r="U92" s="9"/>
      <c r="V92" s="9"/>
      <c r="W92" s="2"/>
      <c r="X92" s="2"/>
      <c r="Y92" s="2"/>
      <c r="Z92" s="2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</row>
    <row r="93" spans="1:85" x14ac:dyDescent="0.2">
      <c r="A93" s="9"/>
      <c r="B93" s="2">
        <f t="shared" si="16"/>
        <v>-1150</v>
      </c>
      <c r="C93" s="10">
        <f t="shared" si="15"/>
        <v>231.4375</v>
      </c>
      <c r="D93" s="10"/>
      <c r="E93" s="24"/>
      <c r="F93" s="10"/>
      <c r="G93" s="10"/>
      <c r="H93" s="9"/>
      <c r="I93" s="9"/>
      <c r="J93" s="9"/>
      <c r="K93" s="9"/>
      <c r="L93" s="9"/>
      <c r="M93" s="9"/>
      <c r="N93" s="9"/>
      <c r="O93" s="9"/>
      <c r="R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</row>
    <row r="94" spans="1:85" x14ac:dyDescent="0.2">
      <c r="A94" s="9"/>
      <c r="B94" s="2">
        <f t="shared" si="16"/>
        <v>-1140</v>
      </c>
      <c r="C94" s="10">
        <f t="shared" si="15"/>
        <v>227.43</v>
      </c>
      <c r="D94" s="10"/>
      <c r="E94" s="24"/>
      <c r="F94" s="10"/>
      <c r="G94" s="10"/>
      <c r="H94" s="9"/>
      <c r="I94" s="9"/>
      <c r="J94" s="9"/>
      <c r="K94" s="9"/>
      <c r="L94" s="9"/>
      <c r="M94" s="9"/>
      <c r="N94" s="9"/>
      <c r="O94" s="9"/>
      <c r="R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</row>
    <row r="95" spans="1:85" x14ac:dyDescent="0.2">
      <c r="A95" s="9"/>
      <c r="B95" s="2">
        <f t="shared" si="16"/>
        <v>-1130</v>
      </c>
      <c r="C95" s="10">
        <f t="shared" si="15"/>
        <v>223.45750000000001</v>
      </c>
      <c r="D95" s="10"/>
      <c r="E95" s="24"/>
      <c r="F95" s="10"/>
      <c r="G95" s="10"/>
      <c r="H95" s="9"/>
      <c r="I95" s="9"/>
      <c r="J95" s="9"/>
      <c r="K95" s="9"/>
      <c r="L95" s="9"/>
      <c r="M95" s="9"/>
      <c r="N95" s="9"/>
      <c r="O95" s="9"/>
      <c r="R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</row>
    <row r="96" spans="1:85" x14ac:dyDescent="0.2">
      <c r="A96" s="9"/>
      <c r="B96" s="2">
        <f t="shared" si="16"/>
        <v>-1120</v>
      </c>
      <c r="C96" s="10">
        <f t="shared" si="15"/>
        <v>219.52</v>
      </c>
      <c r="D96" s="10"/>
      <c r="E96" s="24"/>
      <c r="F96" s="10"/>
      <c r="G96" s="10"/>
      <c r="H96" s="9"/>
      <c r="I96" s="9"/>
      <c r="J96" s="9"/>
      <c r="K96" s="9"/>
      <c r="L96" s="9"/>
      <c r="M96" s="9"/>
      <c r="N96" s="9"/>
      <c r="O96" s="9"/>
      <c r="R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</row>
    <row r="97" spans="1:85" x14ac:dyDescent="0.2">
      <c r="A97" s="9"/>
      <c r="B97" s="2">
        <f t="shared" si="16"/>
        <v>-1110</v>
      </c>
      <c r="C97" s="10">
        <f t="shared" si="15"/>
        <v>215.61750000000001</v>
      </c>
      <c r="D97" s="10"/>
      <c r="E97" s="24"/>
      <c r="F97" s="10"/>
      <c r="G97" s="10"/>
      <c r="H97" s="9"/>
      <c r="I97" s="9"/>
      <c r="J97" s="9"/>
      <c r="K97" s="9"/>
      <c r="L97" s="9"/>
      <c r="M97" s="9"/>
      <c r="N97" s="9"/>
      <c r="O97" s="9"/>
      <c r="R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</row>
    <row r="98" spans="1:85" x14ac:dyDescent="0.2">
      <c r="A98" s="9"/>
      <c r="B98" s="2">
        <f t="shared" si="16"/>
        <v>-1100</v>
      </c>
      <c r="C98" s="10">
        <f t="shared" si="15"/>
        <v>211.75</v>
      </c>
      <c r="D98" s="10"/>
      <c r="E98" s="24"/>
      <c r="F98" s="10"/>
      <c r="G98" s="10"/>
      <c r="H98" s="9"/>
      <c r="I98" s="9"/>
      <c r="J98" s="9"/>
      <c r="K98" s="9"/>
      <c r="L98" s="9"/>
      <c r="M98" s="9"/>
      <c r="N98" s="9"/>
      <c r="O98" s="9"/>
      <c r="P98" s="2"/>
      <c r="Q98" s="10"/>
      <c r="R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</row>
    <row r="99" spans="1:85" x14ac:dyDescent="0.2">
      <c r="A99" s="9"/>
      <c r="B99" s="2">
        <f t="shared" si="16"/>
        <v>-1090</v>
      </c>
      <c r="C99" s="10">
        <f t="shared" si="15"/>
        <v>207.91749999999999</v>
      </c>
      <c r="D99" s="10"/>
      <c r="E99" s="24"/>
      <c r="F99" s="10"/>
      <c r="G99" s="10"/>
      <c r="H99" s="9"/>
      <c r="I99" s="9"/>
      <c r="J99" s="9"/>
      <c r="K99" s="9"/>
      <c r="L99" s="9"/>
      <c r="M99" s="9"/>
      <c r="N99" s="9"/>
      <c r="O99" s="9"/>
      <c r="P99" s="2"/>
      <c r="Q99" s="10"/>
      <c r="R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</row>
    <row r="100" spans="1:85" x14ac:dyDescent="0.2">
      <c r="A100" s="9"/>
      <c r="B100" s="2">
        <f t="shared" si="16"/>
        <v>-1080</v>
      </c>
      <c r="C100" s="10">
        <f t="shared" si="15"/>
        <v>204.12</v>
      </c>
      <c r="D100" s="10"/>
      <c r="E100" s="24"/>
      <c r="F100" s="10"/>
      <c r="G100" s="10"/>
      <c r="H100" s="9"/>
      <c r="I100" s="9"/>
      <c r="J100" s="9"/>
      <c r="K100" s="9"/>
      <c r="L100" s="9"/>
      <c r="M100" s="9"/>
      <c r="N100" s="9"/>
      <c r="O100" s="9"/>
      <c r="P100" s="2"/>
      <c r="Q100" s="10"/>
      <c r="R100" s="9"/>
      <c r="S100" s="9"/>
      <c r="T100" s="9"/>
      <c r="U100" s="9"/>
      <c r="V100" s="9"/>
      <c r="W100" s="2"/>
      <c r="X100" s="2"/>
      <c r="Y100" s="2"/>
      <c r="Z100" s="2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</row>
    <row r="101" spans="1:85" x14ac:dyDescent="0.2">
      <c r="A101" s="9"/>
      <c r="B101" s="2">
        <f t="shared" si="16"/>
        <v>-1070</v>
      </c>
      <c r="C101" s="10">
        <f t="shared" si="15"/>
        <v>200.35749999999999</v>
      </c>
      <c r="D101" s="10"/>
      <c r="E101" s="24"/>
      <c r="F101" s="10"/>
      <c r="G101" s="10"/>
      <c r="H101" s="9"/>
      <c r="I101" s="9"/>
      <c r="J101" s="9"/>
      <c r="K101" s="9"/>
      <c r="L101" s="9"/>
      <c r="M101" s="9"/>
      <c r="N101" s="9"/>
      <c r="O101" s="9"/>
      <c r="P101" s="2"/>
      <c r="Q101" s="10"/>
      <c r="R101" s="9"/>
      <c r="S101" s="9"/>
      <c r="T101" s="9"/>
      <c r="U101" s="9"/>
      <c r="V101" s="9"/>
      <c r="W101" s="2"/>
      <c r="X101" s="2"/>
      <c r="Y101" s="2"/>
      <c r="Z101" s="2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</row>
    <row r="102" spans="1:85" x14ac:dyDescent="0.2">
      <c r="A102" s="9"/>
      <c r="B102" s="2">
        <f t="shared" si="16"/>
        <v>-1060</v>
      </c>
      <c r="C102" s="10">
        <f t="shared" si="15"/>
        <v>196.63</v>
      </c>
      <c r="D102" s="10"/>
      <c r="E102" s="24"/>
      <c r="F102" s="10"/>
      <c r="G102" s="10"/>
      <c r="H102" s="9"/>
      <c r="I102" s="9"/>
      <c r="J102" s="9"/>
      <c r="K102" s="9"/>
      <c r="L102" s="9"/>
      <c r="M102" s="9"/>
      <c r="N102" s="9"/>
      <c r="O102" s="9"/>
      <c r="P102" s="2"/>
      <c r="Q102" s="10"/>
      <c r="R102" s="9"/>
      <c r="S102" s="9"/>
      <c r="T102" s="9"/>
      <c r="U102" s="9"/>
      <c r="V102" s="9"/>
      <c r="W102" s="2"/>
      <c r="X102" s="2"/>
      <c r="Y102" s="2"/>
      <c r="Z102" s="2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</row>
    <row r="103" spans="1:85" x14ac:dyDescent="0.2">
      <c r="A103" s="9"/>
      <c r="B103" s="2">
        <f t="shared" si="16"/>
        <v>-1050</v>
      </c>
      <c r="C103" s="10">
        <f t="shared" si="15"/>
        <v>192.9375</v>
      </c>
      <c r="D103" s="10"/>
      <c r="E103" s="24"/>
      <c r="F103" s="10"/>
      <c r="G103" s="10"/>
      <c r="H103" s="9"/>
      <c r="I103" s="9"/>
      <c r="J103" s="9"/>
      <c r="K103" s="9"/>
      <c r="L103" s="9"/>
      <c r="M103" s="9"/>
      <c r="N103" s="9"/>
      <c r="O103" s="9"/>
      <c r="P103" s="2"/>
      <c r="Q103" s="10"/>
      <c r="R103" s="9"/>
      <c r="S103" s="9"/>
      <c r="T103" s="9"/>
      <c r="U103" s="9"/>
      <c r="V103" s="9"/>
      <c r="W103" s="2"/>
      <c r="X103" s="2"/>
      <c r="Y103" s="2"/>
      <c r="Z103" s="2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</row>
    <row r="104" spans="1:85" x14ac:dyDescent="0.2">
      <c r="A104" s="9"/>
      <c r="B104" s="2">
        <f t="shared" si="16"/>
        <v>-1040</v>
      </c>
      <c r="C104" s="10">
        <f t="shared" si="15"/>
        <v>189.28</v>
      </c>
      <c r="D104" s="10"/>
      <c r="E104" s="24"/>
      <c r="F104" s="10"/>
      <c r="G104" s="10"/>
      <c r="H104" s="9"/>
      <c r="I104" s="9"/>
      <c r="J104" s="9"/>
      <c r="K104" s="9"/>
      <c r="L104" s="9"/>
      <c r="M104" s="9"/>
      <c r="N104" s="9"/>
      <c r="O104" s="9"/>
      <c r="P104" s="2"/>
      <c r="Q104" s="10"/>
      <c r="R104" s="9"/>
      <c r="S104" s="9"/>
      <c r="T104" s="9"/>
      <c r="U104" s="9"/>
      <c r="V104" s="9"/>
      <c r="W104" s="2"/>
      <c r="X104" s="2"/>
      <c r="Y104" s="2"/>
      <c r="Z104" s="2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</row>
    <row r="105" spans="1:85" x14ac:dyDescent="0.2">
      <c r="A105" s="9"/>
      <c r="B105" s="2">
        <f t="shared" si="16"/>
        <v>-1030</v>
      </c>
      <c r="C105" s="10">
        <f t="shared" si="15"/>
        <v>185.6575</v>
      </c>
      <c r="D105" s="10"/>
      <c r="E105" s="24"/>
      <c r="F105" s="10"/>
      <c r="G105" s="10"/>
      <c r="H105" s="9"/>
      <c r="I105" s="9"/>
      <c r="J105" s="9"/>
      <c r="K105" s="9"/>
      <c r="L105" s="9"/>
      <c r="M105" s="9"/>
      <c r="N105" s="9"/>
      <c r="O105" s="9"/>
      <c r="P105" s="2"/>
      <c r="Q105" s="10"/>
      <c r="R105" s="9"/>
      <c r="S105" s="9"/>
      <c r="T105" s="9"/>
      <c r="U105" s="9"/>
      <c r="V105" s="9"/>
      <c r="W105" s="2"/>
      <c r="X105" s="2"/>
      <c r="Y105" s="2"/>
      <c r="Z105" s="2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</row>
    <row r="106" spans="1:85" x14ac:dyDescent="0.2">
      <c r="A106" s="9"/>
      <c r="B106" s="2">
        <f t="shared" si="16"/>
        <v>-1020</v>
      </c>
      <c r="C106" s="10">
        <f t="shared" si="15"/>
        <v>182.07</v>
      </c>
      <c r="D106" s="10"/>
      <c r="E106" s="24"/>
      <c r="F106" s="10"/>
      <c r="G106" s="10"/>
      <c r="H106" s="9"/>
      <c r="I106" s="9"/>
      <c r="J106" s="9"/>
      <c r="K106" s="9"/>
      <c r="L106" s="9"/>
      <c r="M106" s="9"/>
      <c r="N106" s="9"/>
      <c r="O106" s="9"/>
      <c r="P106" s="2"/>
      <c r="Q106" s="10"/>
      <c r="R106" s="9"/>
      <c r="S106" s="9"/>
      <c r="T106" s="9"/>
      <c r="U106" s="9"/>
      <c r="V106" s="9"/>
      <c r="W106" s="2"/>
      <c r="X106" s="2"/>
      <c r="Y106" s="2"/>
      <c r="Z106" s="2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</row>
    <row r="107" spans="1:85" x14ac:dyDescent="0.2">
      <c r="A107" s="9"/>
      <c r="B107" s="2">
        <f t="shared" si="16"/>
        <v>-1010</v>
      </c>
      <c r="C107" s="10">
        <f t="shared" si="15"/>
        <v>178.51749999999998</v>
      </c>
      <c r="D107" s="10"/>
      <c r="E107" s="24"/>
      <c r="F107" s="10"/>
      <c r="G107" s="10"/>
      <c r="H107" s="9"/>
      <c r="I107" s="9"/>
      <c r="J107" s="9"/>
      <c r="K107" s="9"/>
      <c r="L107" s="9"/>
      <c r="M107" s="9"/>
      <c r="N107" s="9"/>
      <c r="O107" s="9"/>
      <c r="P107" s="2"/>
      <c r="Q107" s="10"/>
      <c r="R107" s="9"/>
      <c r="S107" s="9"/>
      <c r="T107" s="9"/>
      <c r="U107" s="9"/>
      <c r="V107" s="9"/>
      <c r="W107" s="2"/>
      <c r="X107" s="2"/>
      <c r="Y107" s="2"/>
      <c r="Z107" s="2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</row>
    <row r="108" spans="1:85" x14ac:dyDescent="0.2">
      <c r="A108" s="9"/>
      <c r="B108" s="2">
        <f t="shared" si="16"/>
        <v>-1000</v>
      </c>
      <c r="C108" s="10">
        <f t="shared" si="15"/>
        <v>175</v>
      </c>
      <c r="D108" s="10"/>
      <c r="E108" s="24"/>
      <c r="F108" s="10"/>
      <c r="G108" s="10"/>
      <c r="H108" s="9"/>
      <c r="I108" s="9"/>
      <c r="J108" s="9"/>
      <c r="K108" s="9"/>
      <c r="L108" s="9"/>
      <c r="M108" s="9"/>
      <c r="N108" s="9"/>
      <c r="O108" s="9"/>
      <c r="P108" s="2"/>
      <c r="Q108" s="10"/>
      <c r="R108" s="9"/>
      <c r="S108" s="9"/>
      <c r="T108" s="9"/>
      <c r="U108" s="9"/>
      <c r="V108" s="9"/>
      <c r="W108" s="2"/>
      <c r="X108" s="2"/>
      <c r="Y108" s="2"/>
      <c r="Z108" s="2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</row>
    <row r="109" spans="1:85" x14ac:dyDescent="0.2">
      <c r="A109" s="9"/>
      <c r="B109" s="2">
        <f t="shared" si="16"/>
        <v>-990</v>
      </c>
      <c r="C109" s="10">
        <f t="shared" si="15"/>
        <v>171.51749999999998</v>
      </c>
      <c r="D109" s="10"/>
      <c r="E109" s="24"/>
      <c r="F109" s="10"/>
      <c r="G109" s="10"/>
      <c r="H109" s="9"/>
      <c r="I109" s="9"/>
      <c r="J109" s="9"/>
      <c r="K109" s="9"/>
      <c r="L109" s="9"/>
      <c r="M109" s="9"/>
      <c r="N109" s="9"/>
      <c r="O109" s="9"/>
      <c r="P109" s="2"/>
      <c r="Q109" s="10"/>
      <c r="R109" s="9"/>
      <c r="S109" s="9"/>
      <c r="T109" s="9"/>
      <c r="U109" s="9"/>
      <c r="V109" s="9"/>
      <c r="W109" s="2"/>
      <c r="X109" s="2"/>
      <c r="Y109" s="2"/>
      <c r="Z109" s="2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</row>
    <row r="110" spans="1:85" x14ac:dyDescent="0.2">
      <c r="A110" s="9"/>
      <c r="B110" s="2">
        <f t="shared" si="16"/>
        <v>-980</v>
      </c>
      <c r="C110" s="10">
        <f t="shared" si="15"/>
        <v>168.07</v>
      </c>
      <c r="D110" s="10"/>
      <c r="E110" s="24"/>
      <c r="F110" s="10"/>
      <c r="G110" s="10"/>
      <c r="H110" s="9"/>
      <c r="I110" s="9"/>
      <c r="J110" s="9"/>
      <c r="K110" s="9"/>
      <c r="L110" s="9"/>
      <c r="M110" s="9"/>
      <c r="N110" s="9"/>
      <c r="O110" s="9"/>
      <c r="P110" s="2"/>
      <c r="Q110" s="10"/>
      <c r="R110" s="9"/>
      <c r="S110" s="9"/>
      <c r="T110" s="9"/>
      <c r="U110" s="9"/>
      <c r="V110" s="9"/>
      <c r="W110" s="2"/>
      <c r="X110" s="2"/>
      <c r="Y110" s="2"/>
      <c r="Z110" s="2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</row>
    <row r="111" spans="1:85" x14ac:dyDescent="0.2">
      <c r="A111" s="9"/>
      <c r="B111" s="2">
        <f t="shared" si="16"/>
        <v>-970</v>
      </c>
      <c r="C111" s="10">
        <f t="shared" si="15"/>
        <v>164.6575</v>
      </c>
      <c r="D111" s="10"/>
      <c r="E111" s="24"/>
      <c r="F111" s="10"/>
      <c r="G111" s="10"/>
      <c r="H111" s="9"/>
      <c r="I111" s="9"/>
      <c r="J111" s="9"/>
      <c r="K111" s="9"/>
      <c r="L111" s="9"/>
      <c r="M111" s="9"/>
      <c r="N111" s="9"/>
      <c r="O111" s="9"/>
      <c r="P111" s="2"/>
      <c r="Q111" s="10"/>
      <c r="R111" s="9"/>
      <c r="S111" s="9"/>
      <c r="T111" s="9"/>
      <c r="U111" s="9"/>
      <c r="V111" s="9"/>
      <c r="W111" s="2"/>
      <c r="X111" s="2"/>
      <c r="Y111" s="2"/>
      <c r="Z111" s="2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</row>
    <row r="112" spans="1:85" x14ac:dyDescent="0.2">
      <c r="A112" s="9"/>
      <c r="B112" s="2">
        <f t="shared" si="16"/>
        <v>-960</v>
      </c>
      <c r="C112" s="10">
        <f t="shared" si="15"/>
        <v>161.28</v>
      </c>
      <c r="D112" s="10"/>
      <c r="E112" s="24"/>
      <c r="F112" s="10"/>
      <c r="G112" s="10"/>
      <c r="H112" s="9"/>
      <c r="I112" s="9"/>
      <c r="J112" s="9"/>
      <c r="K112" s="9"/>
      <c r="L112" s="9"/>
      <c r="M112" s="9"/>
      <c r="N112" s="9"/>
      <c r="O112" s="9"/>
      <c r="P112" s="2"/>
      <c r="Q112" s="10"/>
      <c r="R112" s="9"/>
      <c r="S112" s="9"/>
      <c r="T112" s="9"/>
      <c r="U112" s="9"/>
      <c r="V112" s="9"/>
      <c r="W112" s="2"/>
      <c r="X112" s="2"/>
      <c r="Y112" s="2"/>
      <c r="Z112" s="2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</row>
    <row r="113" spans="1:85" x14ac:dyDescent="0.2">
      <c r="A113" s="9"/>
      <c r="B113" s="2">
        <f t="shared" si="16"/>
        <v>-950</v>
      </c>
      <c r="C113" s="10">
        <f t="shared" si="15"/>
        <v>157.9375</v>
      </c>
      <c r="D113" s="10"/>
      <c r="E113" s="24"/>
      <c r="F113" s="10"/>
      <c r="G113" s="10"/>
      <c r="H113" s="9"/>
      <c r="I113" s="9"/>
      <c r="J113" s="9"/>
      <c r="K113" s="9"/>
      <c r="L113" s="9"/>
      <c r="M113" s="9"/>
      <c r="N113" s="9"/>
      <c r="O113" s="9"/>
      <c r="P113" s="2"/>
      <c r="Q113" s="10"/>
      <c r="R113" s="9"/>
      <c r="S113" s="9"/>
      <c r="T113" s="9"/>
      <c r="U113" s="9"/>
      <c r="V113" s="9"/>
      <c r="W113" s="2"/>
      <c r="X113" s="2"/>
      <c r="Y113" s="2"/>
      <c r="Z113" s="2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</row>
    <row r="114" spans="1:85" x14ac:dyDescent="0.2">
      <c r="A114" s="9"/>
      <c r="B114" s="2">
        <f t="shared" si="16"/>
        <v>-940</v>
      </c>
      <c r="C114" s="10">
        <f t="shared" si="15"/>
        <v>154.63</v>
      </c>
      <c r="D114" s="10"/>
      <c r="E114" s="24"/>
      <c r="F114" s="10"/>
      <c r="G114" s="10"/>
      <c r="H114" s="9"/>
      <c r="I114" s="9"/>
      <c r="J114" s="9"/>
      <c r="K114" s="9"/>
      <c r="L114" s="9"/>
      <c r="M114" s="9"/>
      <c r="N114" s="9"/>
      <c r="O114" s="9"/>
      <c r="P114" s="2"/>
      <c r="Q114" s="10"/>
      <c r="R114" s="9"/>
      <c r="S114" s="9"/>
      <c r="T114" s="9"/>
      <c r="U114" s="9"/>
      <c r="V114" s="9"/>
      <c r="W114" s="2"/>
      <c r="X114" s="2"/>
      <c r="Y114" s="2"/>
      <c r="Z114" s="2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</row>
    <row r="115" spans="1:85" x14ac:dyDescent="0.2">
      <c r="A115" s="9"/>
      <c r="B115" s="2">
        <f t="shared" si="16"/>
        <v>-930</v>
      </c>
      <c r="C115" s="10">
        <f t="shared" si="15"/>
        <v>151.35749999999999</v>
      </c>
      <c r="D115" s="10"/>
      <c r="E115" s="24"/>
      <c r="F115" s="10"/>
      <c r="G115" s="10"/>
      <c r="H115" s="9"/>
      <c r="I115" s="9"/>
      <c r="J115" s="9"/>
      <c r="K115" s="9"/>
      <c r="L115" s="9"/>
      <c r="M115" s="9"/>
      <c r="N115" s="9"/>
      <c r="O115" s="9"/>
      <c r="P115" s="2"/>
      <c r="Q115" s="10"/>
      <c r="R115" s="9"/>
      <c r="S115" s="9"/>
      <c r="T115" s="9"/>
      <c r="U115" s="9"/>
      <c r="V115" s="9"/>
      <c r="W115" s="2"/>
      <c r="X115" s="2"/>
      <c r="Y115" s="2"/>
      <c r="Z115" s="2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</row>
    <row r="116" spans="1:85" x14ac:dyDescent="0.2">
      <c r="A116" s="9"/>
      <c r="B116" s="2">
        <f t="shared" si="16"/>
        <v>-920</v>
      </c>
      <c r="C116" s="10">
        <f t="shared" si="15"/>
        <v>148.12</v>
      </c>
      <c r="D116" s="10"/>
      <c r="E116" s="24"/>
      <c r="F116" s="10"/>
      <c r="G116" s="10"/>
      <c r="H116" s="9"/>
      <c r="I116" s="9"/>
      <c r="J116" s="9"/>
      <c r="K116" s="9"/>
      <c r="L116" s="9"/>
      <c r="M116" s="9"/>
      <c r="N116" s="9"/>
      <c r="O116" s="9"/>
      <c r="P116" s="2"/>
      <c r="Q116" s="10"/>
      <c r="R116" s="9"/>
      <c r="S116" s="9"/>
      <c r="T116" s="9"/>
      <c r="U116" s="9"/>
      <c r="V116" s="9"/>
      <c r="W116" s="2"/>
      <c r="X116" s="2"/>
      <c r="Y116" s="2"/>
      <c r="Z116" s="2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</row>
    <row r="117" spans="1:85" x14ac:dyDescent="0.2">
      <c r="A117" s="9"/>
      <c r="B117" s="2">
        <f t="shared" si="16"/>
        <v>-910</v>
      </c>
      <c r="C117" s="10">
        <f t="shared" si="15"/>
        <v>144.91749999999999</v>
      </c>
      <c r="D117" s="10"/>
      <c r="E117" s="24"/>
      <c r="F117" s="10"/>
      <c r="G117" s="10"/>
      <c r="H117" s="9"/>
      <c r="I117" s="9"/>
      <c r="J117" s="9"/>
      <c r="K117" s="9"/>
      <c r="L117" s="9"/>
      <c r="M117" s="9"/>
      <c r="N117" s="9"/>
      <c r="O117" s="9"/>
      <c r="P117" s="2"/>
      <c r="Q117" s="10"/>
      <c r="R117" s="9"/>
      <c r="S117" s="9"/>
      <c r="T117" s="9"/>
      <c r="U117" s="9"/>
      <c r="V117" s="9"/>
      <c r="W117" s="2"/>
      <c r="X117" s="2"/>
      <c r="Y117" s="2"/>
      <c r="Z117" s="2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</row>
    <row r="118" spans="1:85" x14ac:dyDescent="0.2">
      <c r="A118" s="9"/>
      <c r="B118" s="2">
        <f t="shared" si="16"/>
        <v>-900</v>
      </c>
      <c r="C118" s="10">
        <f t="shared" si="15"/>
        <v>141.75</v>
      </c>
      <c r="D118" s="10"/>
      <c r="E118" s="24"/>
      <c r="F118" s="10"/>
      <c r="G118" s="10"/>
      <c r="H118" s="9"/>
      <c r="I118" s="9"/>
      <c r="J118" s="9"/>
      <c r="K118" s="9"/>
      <c r="L118" s="9"/>
      <c r="M118" s="9"/>
      <c r="N118" s="9"/>
      <c r="O118" s="9"/>
      <c r="P118" s="2"/>
      <c r="Q118" s="10"/>
      <c r="R118" s="9"/>
      <c r="S118" s="9"/>
      <c r="T118" s="9"/>
      <c r="U118" s="9"/>
      <c r="V118" s="9"/>
      <c r="W118" s="2"/>
      <c r="X118" s="2"/>
      <c r="Y118" s="2"/>
      <c r="Z118" s="2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</row>
    <row r="119" spans="1:85" x14ac:dyDescent="0.2">
      <c r="A119" s="9"/>
      <c r="B119" s="2">
        <f t="shared" si="16"/>
        <v>-890</v>
      </c>
      <c r="C119" s="10">
        <f t="shared" si="15"/>
        <v>138.61750000000001</v>
      </c>
      <c r="D119" s="10"/>
      <c r="E119" s="24"/>
      <c r="F119" s="10"/>
      <c r="G119" s="10"/>
      <c r="H119" s="9"/>
      <c r="I119" s="9"/>
      <c r="J119" s="9"/>
      <c r="K119" s="9"/>
      <c r="L119" s="9"/>
      <c r="M119" s="9"/>
      <c r="N119" s="9"/>
      <c r="O119" s="9"/>
      <c r="P119" s="2"/>
      <c r="Q119" s="10"/>
      <c r="R119" s="9"/>
      <c r="S119" s="9"/>
      <c r="T119" s="9"/>
      <c r="U119" s="9"/>
      <c r="V119" s="9"/>
      <c r="W119" s="2"/>
      <c r="X119" s="2"/>
      <c r="Y119" s="2"/>
      <c r="Z119" s="2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</row>
    <row r="120" spans="1:85" x14ac:dyDescent="0.2">
      <c r="A120" s="9"/>
      <c r="B120" s="2">
        <f t="shared" si="16"/>
        <v>-880</v>
      </c>
      <c r="C120" s="10">
        <f t="shared" si="15"/>
        <v>135.52000000000001</v>
      </c>
      <c r="D120" s="10"/>
      <c r="E120" s="24"/>
      <c r="F120" s="10"/>
      <c r="G120" s="10"/>
      <c r="H120" s="9"/>
      <c r="I120" s="9"/>
      <c r="J120" s="9"/>
      <c r="K120" s="9"/>
      <c r="L120" s="9"/>
      <c r="M120" s="9"/>
      <c r="N120" s="9"/>
      <c r="O120" s="9"/>
      <c r="P120" s="2"/>
      <c r="Q120" s="10"/>
      <c r="R120" s="9"/>
      <c r="S120" s="9"/>
      <c r="T120" s="9"/>
      <c r="U120" s="9"/>
      <c r="V120" s="9"/>
      <c r="W120" s="2"/>
      <c r="X120" s="2"/>
      <c r="Y120" s="2"/>
      <c r="Z120" s="2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</row>
    <row r="121" spans="1:85" x14ac:dyDescent="0.2">
      <c r="A121" s="9"/>
      <c r="B121" s="2">
        <f t="shared" si="16"/>
        <v>-870</v>
      </c>
      <c r="C121" s="10">
        <f t="shared" si="15"/>
        <v>132.45750000000001</v>
      </c>
      <c r="D121" s="10"/>
      <c r="E121" s="24"/>
      <c r="F121" s="10"/>
      <c r="G121" s="10"/>
      <c r="H121" s="9"/>
      <c r="I121" s="9"/>
      <c r="J121" s="9"/>
      <c r="K121" s="9"/>
      <c r="L121" s="9"/>
      <c r="M121" s="9"/>
      <c r="N121" s="9"/>
      <c r="O121" s="9"/>
      <c r="P121" s="2"/>
      <c r="Q121" s="10"/>
      <c r="R121" s="9"/>
      <c r="S121" s="9"/>
      <c r="T121" s="9"/>
      <c r="U121" s="9"/>
      <c r="V121" s="9"/>
      <c r="W121" s="2"/>
      <c r="X121" s="2"/>
      <c r="Y121" s="2"/>
      <c r="Z121" s="2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</row>
    <row r="122" spans="1:85" x14ac:dyDescent="0.2">
      <c r="A122" s="9"/>
      <c r="B122" s="2">
        <f t="shared" si="16"/>
        <v>-860</v>
      </c>
      <c r="C122" s="10">
        <f t="shared" si="15"/>
        <v>129.43</v>
      </c>
      <c r="D122" s="10"/>
      <c r="E122" s="24"/>
      <c r="F122" s="10"/>
      <c r="G122" s="10"/>
      <c r="H122" s="9"/>
      <c r="I122" s="9"/>
      <c r="J122" s="9"/>
      <c r="K122" s="9"/>
      <c r="L122" s="9"/>
      <c r="M122" s="9"/>
      <c r="N122" s="9"/>
      <c r="O122" s="9"/>
      <c r="P122" s="2"/>
      <c r="Q122" s="10"/>
      <c r="R122" s="9"/>
      <c r="S122" s="9"/>
      <c r="T122" s="9"/>
      <c r="U122" s="9"/>
      <c r="V122" s="9"/>
      <c r="W122" s="2"/>
      <c r="X122" s="2"/>
      <c r="Y122" s="2"/>
      <c r="Z122" s="2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</row>
    <row r="123" spans="1:85" x14ac:dyDescent="0.2">
      <c r="A123" s="9"/>
      <c r="B123" s="2">
        <f t="shared" si="16"/>
        <v>-850</v>
      </c>
      <c r="C123" s="10">
        <f t="shared" si="15"/>
        <v>126.4375</v>
      </c>
      <c r="D123" s="10"/>
      <c r="E123" s="24"/>
      <c r="F123" s="10"/>
      <c r="G123" s="10"/>
      <c r="H123" s="9"/>
      <c r="I123" s="9"/>
      <c r="J123" s="9"/>
      <c r="K123" s="9"/>
      <c r="L123" s="9"/>
      <c r="M123" s="9"/>
      <c r="N123" s="9"/>
      <c r="O123" s="9"/>
      <c r="P123" s="2"/>
      <c r="Q123" s="10"/>
      <c r="R123" s="9"/>
      <c r="S123" s="9"/>
      <c r="T123" s="9"/>
      <c r="U123" s="9"/>
      <c r="V123" s="9"/>
      <c r="W123" s="2"/>
      <c r="X123" s="2"/>
      <c r="Y123" s="2"/>
      <c r="Z123" s="2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</row>
    <row r="124" spans="1:85" x14ac:dyDescent="0.2">
      <c r="A124" s="9"/>
      <c r="B124" s="2">
        <f t="shared" si="16"/>
        <v>-840</v>
      </c>
      <c r="C124" s="10">
        <f t="shared" si="15"/>
        <v>123.48</v>
      </c>
      <c r="D124" s="10"/>
      <c r="E124" s="24"/>
      <c r="F124" s="10"/>
      <c r="G124" s="10"/>
      <c r="H124" s="9"/>
      <c r="I124" s="9"/>
      <c r="J124" s="9"/>
      <c r="K124" s="9"/>
      <c r="L124" s="9"/>
      <c r="M124" s="9"/>
      <c r="N124" s="9"/>
      <c r="O124" s="9"/>
      <c r="P124" s="2"/>
      <c r="Q124" s="10"/>
      <c r="R124" s="9"/>
      <c r="S124" s="9"/>
      <c r="T124" s="9"/>
      <c r="U124" s="9"/>
      <c r="V124" s="9"/>
      <c r="W124" s="2"/>
      <c r="X124" s="2"/>
      <c r="Y124" s="2"/>
      <c r="Z124" s="2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</row>
    <row r="125" spans="1:85" x14ac:dyDescent="0.2">
      <c r="A125" s="9"/>
      <c r="B125" s="2">
        <f t="shared" si="16"/>
        <v>-830</v>
      </c>
      <c r="C125" s="10">
        <f t="shared" si="15"/>
        <v>120.5575</v>
      </c>
      <c r="D125" s="10"/>
      <c r="E125" s="24"/>
      <c r="F125" s="10"/>
      <c r="G125" s="10"/>
      <c r="H125" s="9"/>
      <c r="I125" s="9"/>
      <c r="J125" s="9"/>
      <c r="K125" s="9"/>
      <c r="L125" s="9"/>
      <c r="M125" s="9"/>
      <c r="N125" s="9"/>
      <c r="O125" s="9"/>
      <c r="P125" s="2"/>
      <c r="Q125" s="10"/>
      <c r="R125" s="9"/>
      <c r="S125" s="9"/>
      <c r="T125" s="9"/>
      <c r="U125" s="9"/>
      <c r="V125" s="9"/>
      <c r="W125" s="2"/>
      <c r="X125" s="2"/>
      <c r="Y125" s="2"/>
      <c r="Z125" s="2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</row>
    <row r="126" spans="1:85" x14ac:dyDescent="0.2">
      <c r="A126" s="9"/>
      <c r="B126" s="2">
        <f t="shared" si="16"/>
        <v>-820</v>
      </c>
      <c r="C126" s="10">
        <f t="shared" si="15"/>
        <v>117.67</v>
      </c>
      <c r="D126" s="10"/>
      <c r="E126" s="24"/>
      <c r="F126" s="10"/>
      <c r="G126" s="10"/>
      <c r="H126" s="9"/>
      <c r="I126" s="9"/>
      <c r="J126" s="9"/>
      <c r="K126" s="9"/>
      <c r="L126" s="9"/>
      <c r="M126" s="9"/>
      <c r="N126" s="9"/>
      <c r="O126" s="9"/>
      <c r="P126" s="2"/>
      <c r="Q126" s="10"/>
      <c r="R126" s="9"/>
      <c r="S126" s="9"/>
      <c r="T126" s="9"/>
      <c r="U126" s="9"/>
      <c r="V126" s="9"/>
      <c r="W126" s="2"/>
      <c r="X126" s="2"/>
      <c r="Y126" s="2"/>
      <c r="Z126" s="2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</row>
    <row r="127" spans="1:85" x14ac:dyDescent="0.2">
      <c r="A127" s="9"/>
      <c r="B127" s="2">
        <f t="shared" si="16"/>
        <v>-810</v>
      </c>
      <c r="C127" s="10">
        <f t="shared" si="15"/>
        <v>114.8175</v>
      </c>
      <c r="D127" s="10"/>
      <c r="E127" s="24"/>
      <c r="F127" s="10"/>
      <c r="G127" s="10"/>
      <c r="H127" s="9"/>
      <c r="I127" s="9"/>
      <c r="J127" s="9"/>
      <c r="K127" s="9"/>
      <c r="L127" s="9"/>
      <c r="M127" s="9"/>
      <c r="N127" s="9"/>
      <c r="O127" s="9"/>
      <c r="P127" s="2"/>
      <c r="Q127" s="10"/>
      <c r="R127" s="9"/>
      <c r="S127" s="9"/>
      <c r="T127" s="9"/>
      <c r="U127" s="9"/>
      <c r="V127" s="9"/>
      <c r="W127" s="2"/>
      <c r="X127" s="2"/>
      <c r="Y127" s="2"/>
      <c r="Z127" s="2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</row>
    <row r="128" spans="1:85" x14ac:dyDescent="0.2">
      <c r="A128" s="9"/>
      <c r="B128" s="2">
        <f t="shared" si="16"/>
        <v>-800</v>
      </c>
      <c r="C128" s="10">
        <f t="shared" si="15"/>
        <v>112</v>
      </c>
      <c r="D128" s="10"/>
      <c r="E128" s="24"/>
      <c r="F128" s="10"/>
      <c r="G128" s="10"/>
      <c r="H128" s="9"/>
      <c r="I128" s="9"/>
      <c r="J128" s="9"/>
      <c r="K128" s="9"/>
      <c r="L128" s="9"/>
      <c r="M128" s="9"/>
      <c r="N128" s="9"/>
      <c r="O128" s="9"/>
      <c r="P128" s="2"/>
      <c r="Q128" s="10"/>
      <c r="R128" s="9"/>
      <c r="S128" s="9"/>
      <c r="T128" s="9"/>
      <c r="U128" s="9"/>
      <c r="V128" s="9"/>
      <c r="W128" s="2"/>
      <c r="X128" s="2"/>
      <c r="Y128" s="2"/>
      <c r="Z128" s="2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</row>
    <row r="129" spans="1:85" x14ac:dyDescent="0.2">
      <c r="A129" s="9"/>
      <c r="B129" s="2">
        <f t="shared" si="16"/>
        <v>-790</v>
      </c>
      <c r="C129" s="10">
        <f t="shared" si="15"/>
        <v>109.2175</v>
      </c>
      <c r="D129" s="10"/>
      <c r="E129" s="24"/>
      <c r="F129" s="10"/>
      <c r="G129" s="10"/>
      <c r="H129" s="9"/>
      <c r="I129" s="9"/>
      <c r="J129" s="9"/>
      <c r="K129" s="9"/>
      <c r="L129" s="9"/>
      <c r="M129" s="9"/>
      <c r="N129" s="9"/>
      <c r="O129" s="9"/>
      <c r="P129" s="2"/>
      <c r="Q129" s="10"/>
      <c r="R129" s="9"/>
      <c r="S129" s="9"/>
      <c r="T129" s="9"/>
      <c r="U129" s="9"/>
      <c r="V129" s="9"/>
      <c r="W129" s="2"/>
      <c r="X129" s="2"/>
      <c r="Y129" s="2"/>
      <c r="Z129" s="2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</row>
    <row r="130" spans="1:85" x14ac:dyDescent="0.2">
      <c r="A130" s="9"/>
      <c r="B130" s="2">
        <f t="shared" si="16"/>
        <v>-780</v>
      </c>
      <c r="C130" s="10">
        <f t="shared" si="15"/>
        <v>106.47</v>
      </c>
      <c r="D130" s="10"/>
      <c r="E130" s="24"/>
      <c r="F130" s="10"/>
      <c r="G130" s="10"/>
      <c r="H130" s="9"/>
      <c r="I130" s="9"/>
      <c r="J130" s="9"/>
      <c r="K130" s="9"/>
      <c r="L130" s="9"/>
      <c r="M130" s="9"/>
      <c r="N130" s="9"/>
      <c r="O130" s="9"/>
      <c r="P130" s="2"/>
      <c r="Q130" s="10"/>
      <c r="R130" s="9"/>
      <c r="S130" s="9"/>
      <c r="T130" s="9"/>
      <c r="U130" s="9"/>
      <c r="V130" s="9"/>
      <c r="W130" s="2"/>
      <c r="X130" s="2"/>
      <c r="Y130" s="2"/>
      <c r="Z130" s="2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</row>
    <row r="131" spans="1:85" x14ac:dyDescent="0.2">
      <c r="A131" s="9"/>
      <c r="B131" s="2">
        <f t="shared" si="16"/>
        <v>-770</v>
      </c>
      <c r="C131" s="10">
        <f t="shared" si="15"/>
        <v>103.75749999999999</v>
      </c>
      <c r="D131" s="10"/>
      <c r="E131" s="24"/>
      <c r="F131" s="10"/>
      <c r="G131" s="10"/>
      <c r="H131" s="9"/>
      <c r="I131" s="9"/>
      <c r="J131" s="9"/>
      <c r="K131" s="9"/>
      <c r="L131" s="9"/>
      <c r="M131" s="9"/>
      <c r="N131" s="9"/>
      <c r="O131" s="9"/>
      <c r="P131" s="2"/>
      <c r="Q131" s="10"/>
      <c r="R131" s="9"/>
      <c r="S131" s="9"/>
      <c r="T131" s="9"/>
      <c r="U131" s="9"/>
      <c r="V131" s="9"/>
      <c r="W131" s="2"/>
      <c r="X131" s="2"/>
      <c r="Y131" s="2"/>
      <c r="Z131" s="2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</row>
    <row r="132" spans="1:85" x14ac:dyDescent="0.2">
      <c r="A132" s="9"/>
      <c r="B132" s="2">
        <f t="shared" si="16"/>
        <v>-760</v>
      </c>
      <c r="C132" s="10">
        <f t="shared" si="15"/>
        <v>101.08</v>
      </c>
      <c r="D132" s="10"/>
      <c r="E132" s="24"/>
      <c r="F132" s="10"/>
      <c r="G132" s="10"/>
      <c r="H132" s="9"/>
      <c r="I132" s="9"/>
      <c r="J132" s="9"/>
      <c r="K132" s="9"/>
      <c r="L132" s="9"/>
      <c r="M132" s="9"/>
      <c r="N132" s="9"/>
      <c r="O132" s="9"/>
      <c r="P132" s="2"/>
      <c r="Q132" s="10"/>
      <c r="R132" s="9"/>
      <c r="S132" s="9"/>
      <c r="T132" s="9"/>
      <c r="U132" s="9"/>
      <c r="V132" s="9"/>
      <c r="W132" s="2"/>
      <c r="X132" s="2"/>
      <c r="Y132" s="2"/>
      <c r="Z132" s="2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</row>
    <row r="133" spans="1:85" x14ac:dyDescent="0.2">
      <c r="A133" s="9"/>
      <c r="B133" s="2">
        <f t="shared" si="16"/>
        <v>-750</v>
      </c>
      <c r="C133" s="10">
        <f t="shared" si="15"/>
        <v>98.4375</v>
      </c>
      <c r="D133" s="10"/>
      <c r="E133" s="24"/>
      <c r="F133" s="10"/>
      <c r="G133" s="10"/>
      <c r="H133" s="9"/>
      <c r="I133" s="9"/>
      <c r="J133" s="9"/>
      <c r="K133" s="9"/>
      <c r="L133" s="9"/>
      <c r="M133" s="9"/>
      <c r="N133" s="9"/>
      <c r="O133" s="9"/>
      <c r="P133" s="2"/>
      <c r="Q133" s="10"/>
      <c r="R133" s="9"/>
      <c r="S133" s="9"/>
      <c r="T133" s="9"/>
      <c r="U133" s="9"/>
      <c r="V133" s="9"/>
      <c r="W133" s="2"/>
      <c r="X133" s="2"/>
      <c r="Y133" s="2"/>
      <c r="Z133" s="2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</row>
    <row r="134" spans="1:85" x14ac:dyDescent="0.2">
      <c r="A134" s="9"/>
      <c r="B134" s="2">
        <f t="shared" si="16"/>
        <v>-740</v>
      </c>
      <c r="C134" s="10">
        <f t="shared" si="15"/>
        <v>95.83</v>
      </c>
      <c r="D134" s="10"/>
      <c r="E134" s="24"/>
      <c r="F134" s="10"/>
      <c r="G134" s="10"/>
      <c r="H134" s="9"/>
      <c r="I134" s="9"/>
      <c r="J134" s="9"/>
      <c r="K134" s="9"/>
      <c r="L134" s="9"/>
      <c r="M134" s="9"/>
      <c r="N134" s="9"/>
      <c r="O134" s="9"/>
      <c r="P134" s="2"/>
      <c r="Q134" s="10"/>
      <c r="R134" s="9"/>
      <c r="S134" s="9"/>
      <c r="T134" s="9"/>
      <c r="U134" s="9"/>
      <c r="V134" s="9"/>
      <c r="W134" s="2"/>
      <c r="X134" s="2"/>
      <c r="Y134" s="2"/>
      <c r="Z134" s="2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</row>
    <row r="135" spans="1:85" x14ac:dyDescent="0.2">
      <c r="A135" s="9"/>
      <c r="B135" s="2">
        <f t="shared" si="16"/>
        <v>-730</v>
      </c>
      <c r="C135" s="10">
        <f t="shared" si="15"/>
        <v>93.257499999999993</v>
      </c>
      <c r="D135" s="10"/>
      <c r="E135" s="24"/>
      <c r="F135" s="10"/>
      <c r="G135" s="10"/>
      <c r="H135" s="9"/>
      <c r="I135" s="9"/>
      <c r="J135" s="9"/>
      <c r="K135" s="9"/>
      <c r="L135" s="9"/>
      <c r="M135" s="9"/>
      <c r="N135" s="9"/>
      <c r="O135" s="9"/>
      <c r="P135" s="2"/>
      <c r="Q135" s="10"/>
      <c r="R135" s="9"/>
      <c r="S135" s="9"/>
      <c r="T135" s="9"/>
      <c r="U135" s="9"/>
      <c r="V135" s="9"/>
      <c r="W135" s="2"/>
      <c r="X135" s="2"/>
      <c r="Y135" s="2"/>
      <c r="Z135" s="2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</row>
    <row r="136" spans="1:85" x14ac:dyDescent="0.2">
      <c r="A136" s="9"/>
      <c r="B136" s="2">
        <f t="shared" si="16"/>
        <v>-720</v>
      </c>
      <c r="C136" s="10">
        <f t="shared" si="15"/>
        <v>90.72</v>
      </c>
      <c r="D136" s="10"/>
      <c r="E136" s="24"/>
      <c r="F136" s="10"/>
      <c r="G136" s="10"/>
      <c r="H136" s="9"/>
      <c r="I136" s="9"/>
      <c r="J136" s="9"/>
      <c r="K136" s="9"/>
      <c r="L136" s="9"/>
      <c r="M136" s="9"/>
      <c r="N136" s="9"/>
      <c r="O136" s="9"/>
      <c r="P136" s="2"/>
      <c r="Q136" s="10"/>
      <c r="R136" s="9"/>
      <c r="S136" s="9"/>
      <c r="T136" s="9"/>
      <c r="U136" s="9"/>
      <c r="V136" s="9"/>
      <c r="W136" s="2"/>
      <c r="X136" s="2"/>
      <c r="Y136" s="2"/>
      <c r="Z136" s="2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</row>
    <row r="137" spans="1:85" x14ac:dyDescent="0.2">
      <c r="A137" s="9"/>
      <c r="B137" s="2">
        <f t="shared" si="16"/>
        <v>-710</v>
      </c>
      <c r="C137" s="10">
        <f t="shared" si="15"/>
        <v>88.217500000000001</v>
      </c>
      <c r="D137" s="10"/>
      <c r="E137" s="24"/>
      <c r="F137" s="10"/>
      <c r="G137" s="10"/>
      <c r="H137" s="9"/>
      <c r="I137" s="9"/>
      <c r="J137" s="9"/>
      <c r="K137" s="9"/>
      <c r="L137" s="9"/>
      <c r="M137" s="9"/>
      <c r="N137" s="9"/>
      <c r="O137" s="9"/>
      <c r="P137" s="2"/>
      <c r="Q137" s="10"/>
      <c r="R137" s="9"/>
      <c r="S137" s="9"/>
      <c r="T137" s="9"/>
      <c r="U137" s="9"/>
      <c r="V137" s="9"/>
      <c r="W137" s="2"/>
      <c r="X137" s="2"/>
      <c r="Y137" s="2"/>
      <c r="Z137" s="2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</row>
    <row r="138" spans="1:85" x14ac:dyDescent="0.2">
      <c r="A138" s="9"/>
      <c r="B138" s="2">
        <f t="shared" si="16"/>
        <v>-700</v>
      </c>
      <c r="C138" s="10">
        <f t="shared" si="15"/>
        <v>85.75</v>
      </c>
      <c r="D138" s="10"/>
      <c r="E138" s="24"/>
      <c r="F138" s="10"/>
      <c r="G138" s="10"/>
      <c r="H138" s="9"/>
      <c r="I138" s="9"/>
      <c r="J138" s="9"/>
      <c r="K138" s="9"/>
      <c r="L138" s="9"/>
      <c r="M138" s="9"/>
      <c r="N138" s="9"/>
      <c r="O138" s="9"/>
      <c r="P138" s="2"/>
      <c r="Q138" s="10"/>
      <c r="R138" s="9"/>
      <c r="S138" s="9"/>
      <c r="T138" s="9"/>
      <c r="U138" s="9"/>
      <c r="V138" s="9"/>
      <c r="W138" s="2"/>
      <c r="X138" s="2"/>
      <c r="Y138" s="2"/>
      <c r="Z138" s="2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</row>
    <row r="139" spans="1:85" x14ac:dyDescent="0.2">
      <c r="A139" s="9"/>
      <c r="B139" s="2">
        <f t="shared" si="16"/>
        <v>-690</v>
      </c>
      <c r="C139" s="10">
        <f t="shared" si="15"/>
        <v>83.317499999999995</v>
      </c>
      <c r="D139" s="10"/>
      <c r="E139" s="24"/>
      <c r="F139" s="10"/>
      <c r="G139" s="10"/>
      <c r="H139" s="9"/>
      <c r="I139" s="9"/>
      <c r="J139" s="9"/>
      <c r="K139" s="9"/>
      <c r="L139" s="9"/>
      <c r="M139" s="9"/>
      <c r="N139" s="9"/>
      <c r="O139" s="9"/>
      <c r="P139" s="2"/>
      <c r="Q139" s="10"/>
      <c r="R139" s="9"/>
      <c r="S139" s="9"/>
      <c r="T139" s="9"/>
      <c r="U139" s="9"/>
      <c r="V139" s="9"/>
      <c r="W139" s="2"/>
      <c r="X139" s="2"/>
      <c r="Y139" s="2"/>
      <c r="Z139" s="2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</row>
    <row r="140" spans="1:85" x14ac:dyDescent="0.2">
      <c r="A140" s="9"/>
      <c r="B140" s="2">
        <f t="shared" si="16"/>
        <v>-680</v>
      </c>
      <c r="C140" s="10">
        <f t="shared" si="15"/>
        <v>80.92</v>
      </c>
      <c r="D140" s="10"/>
      <c r="E140" s="24"/>
      <c r="F140" s="10"/>
      <c r="G140" s="10"/>
      <c r="H140" s="9"/>
      <c r="I140" s="9"/>
      <c r="J140" s="9"/>
      <c r="K140" s="9"/>
      <c r="L140" s="9"/>
      <c r="M140" s="9"/>
      <c r="N140" s="9"/>
      <c r="O140" s="9"/>
      <c r="P140" s="2"/>
      <c r="Q140" s="10"/>
      <c r="R140" s="9"/>
      <c r="S140" s="9"/>
      <c r="T140" s="9"/>
      <c r="U140" s="9"/>
      <c r="V140" s="9"/>
      <c r="W140" s="2"/>
      <c r="X140" s="2"/>
      <c r="Y140" s="2"/>
      <c r="Z140" s="2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</row>
    <row r="141" spans="1:85" x14ac:dyDescent="0.2">
      <c r="A141" s="9"/>
      <c r="B141" s="2">
        <f t="shared" si="16"/>
        <v>-670</v>
      </c>
      <c r="C141" s="10">
        <f t="shared" si="15"/>
        <v>78.557500000000005</v>
      </c>
      <c r="D141" s="10"/>
      <c r="E141" s="24"/>
      <c r="F141" s="10"/>
      <c r="G141" s="10"/>
      <c r="H141" s="9"/>
      <c r="I141" s="9"/>
      <c r="J141" s="9"/>
      <c r="K141" s="9"/>
      <c r="L141" s="9"/>
      <c r="M141" s="9"/>
      <c r="N141" s="9"/>
      <c r="O141" s="9"/>
      <c r="P141" s="2"/>
      <c r="Q141" s="10"/>
      <c r="R141" s="9"/>
      <c r="S141" s="9"/>
      <c r="T141" s="9"/>
      <c r="U141" s="9"/>
      <c r="V141" s="9"/>
      <c r="W141" s="2"/>
      <c r="X141" s="2"/>
      <c r="Y141" s="2"/>
      <c r="Z141" s="2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</row>
    <row r="142" spans="1:85" x14ac:dyDescent="0.2">
      <c r="A142" s="9"/>
      <c r="B142" s="2">
        <f t="shared" si="16"/>
        <v>-660</v>
      </c>
      <c r="C142" s="10">
        <f t="shared" si="15"/>
        <v>76.23</v>
      </c>
      <c r="D142" s="10"/>
      <c r="E142" s="24"/>
      <c r="F142" s="10"/>
      <c r="G142" s="10"/>
      <c r="H142" s="9"/>
      <c r="I142" s="9"/>
      <c r="J142" s="9"/>
      <c r="K142" s="9"/>
      <c r="L142" s="9"/>
      <c r="M142" s="9"/>
      <c r="N142" s="9"/>
      <c r="O142" s="9"/>
      <c r="P142" s="2"/>
      <c r="Q142" s="10"/>
      <c r="R142" s="9"/>
      <c r="S142" s="9"/>
      <c r="T142" s="9"/>
      <c r="U142" s="9"/>
      <c r="V142" s="9"/>
      <c r="W142" s="2"/>
      <c r="X142" s="2"/>
      <c r="Y142" s="2"/>
      <c r="Z142" s="2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</row>
    <row r="143" spans="1:85" x14ac:dyDescent="0.2">
      <c r="A143" s="9"/>
      <c r="B143" s="2">
        <f t="shared" si="16"/>
        <v>-650</v>
      </c>
      <c r="C143" s="10">
        <f t="shared" si="15"/>
        <v>73.9375</v>
      </c>
      <c r="D143" s="10"/>
      <c r="E143" s="24"/>
      <c r="F143" s="10"/>
      <c r="G143" s="10"/>
      <c r="H143" s="9"/>
      <c r="I143" s="9"/>
      <c r="J143" s="9"/>
      <c r="K143" s="9"/>
      <c r="L143" s="9"/>
      <c r="M143" s="9"/>
      <c r="N143" s="9"/>
      <c r="O143" s="9"/>
      <c r="P143" s="2"/>
      <c r="Q143" s="10"/>
      <c r="R143" s="9"/>
      <c r="S143" s="9"/>
      <c r="T143" s="9"/>
      <c r="U143" s="9"/>
      <c r="V143" s="9"/>
      <c r="W143" s="2"/>
      <c r="X143" s="2"/>
      <c r="Y143" s="2"/>
      <c r="Z143" s="2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</row>
    <row r="144" spans="1:85" x14ac:dyDescent="0.2">
      <c r="A144" s="9"/>
      <c r="B144" s="2">
        <f t="shared" si="16"/>
        <v>-640</v>
      </c>
      <c r="C144" s="10">
        <f t="shared" si="15"/>
        <v>71.679999999999993</v>
      </c>
      <c r="D144" s="10"/>
      <c r="E144" s="24"/>
      <c r="F144" s="10"/>
      <c r="G144" s="10"/>
      <c r="H144" s="9"/>
      <c r="I144" s="9"/>
      <c r="J144" s="9"/>
      <c r="K144" s="9"/>
      <c r="L144" s="9"/>
      <c r="M144" s="9"/>
      <c r="N144" s="9"/>
      <c r="O144" s="9"/>
      <c r="P144" s="2"/>
      <c r="Q144" s="10"/>
      <c r="R144" s="9"/>
      <c r="S144" s="9"/>
      <c r="T144" s="9"/>
      <c r="U144" s="9"/>
      <c r="V144" s="9"/>
      <c r="W144" s="2"/>
      <c r="X144" s="2"/>
      <c r="Y144" s="2"/>
      <c r="Z144" s="2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</row>
    <row r="145" spans="1:85" x14ac:dyDescent="0.2">
      <c r="A145" s="9"/>
      <c r="B145" s="2">
        <f t="shared" si="16"/>
        <v>-630</v>
      </c>
      <c r="C145" s="10">
        <f t="shared" ref="C145:C207" si="17">$C$5*B145^2</f>
        <v>69.457499999999996</v>
      </c>
      <c r="D145" s="10"/>
      <c r="E145" s="24"/>
      <c r="F145" s="10"/>
      <c r="G145" s="10"/>
      <c r="H145" s="9"/>
      <c r="I145" s="9"/>
      <c r="J145" s="9"/>
      <c r="K145" s="9"/>
      <c r="L145" s="9"/>
      <c r="M145" s="9"/>
      <c r="N145" s="9"/>
      <c r="O145" s="9"/>
      <c r="P145" s="2"/>
      <c r="Q145" s="10"/>
      <c r="R145" s="9"/>
      <c r="S145" s="9"/>
      <c r="T145" s="9"/>
      <c r="U145" s="9"/>
      <c r="V145" s="9"/>
      <c r="W145" s="2"/>
      <c r="X145" s="2"/>
      <c r="Y145" s="2"/>
      <c r="Z145" s="2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</row>
    <row r="146" spans="1:85" x14ac:dyDescent="0.2">
      <c r="A146" s="9"/>
      <c r="B146" s="2">
        <f t="shared" si="16"/>
        <v>-620</v>
      </c>
      <c r="C146" s="10">
        <f t="shared" si="17"/>
        <v>67.27</v>
      </c>
      <c r="D146" s="10"/>
      <c r="E146" s="24"/>
      <c r="F146" s="10"/>
      <c r="G146" s="10"/>
      <c r="H146" s="9"/>
      <c r="I146" s="9"/>
      <c r="J146" s="9"/>
      <c r="K146" s="9"/>
      <c r="L146" s="9"/>
      <c r="M146" s="9"/>
      <c r="N146" s="9"/>
      <c r="O146" s="9"/>
      <c r="P146" s="2"/>
      <c r="Q146" s="10"/>
      <c r="R146" s="9"/>
      <c r="S146" s="9"/>
      <c r="T146" s="9"/>
      <c r="U146" s="9"/>
      <c r="V146" s="9"/>
      <c r="W146" s="2"/>
      <c r="X146" s="2"/>
      <c r="Y146" s="2"/>
      <c r="Z146" s="2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</row>
    <row r="147" spans="1:85" x14ac:dyDescent="0.2">
      <c r="A147" s="9"/>
      <c r="B147" s="2">
        <f t="shared" si="16"/>
        <v>-610</v>
      </c>
      <c r="C147" s="10">
        <f t="shared" si="17"/>
        <v>65.117499999999993</v>
      </c>
      <c r="D147" s="10"/>
      <c r="E147" s="24"/>
      <c r="F147" s="10"/>
      <c r="G147" s="10"/>
      <c r="H147" s="9"/>
      <c r="I147" s="9"/>
      <c r="J147" s="9"/>
      <c r="K147" s="9"/>
      <c r="L147" s="9"/>
      <c r="M147" s="9"/>
      <c r="N147" s="9"/>
      <c r="O147" s="9"/>
      <c r="P147" s="2"/>
      <c r="Q147" s="10"/>
      <c r="R147" s="9"/>
      <c r="S147" s="9"/>
      <c r="T147" s="9"/>
      <c r="U147" s="9"/>
      <c r="V147" s="9"/>
      <c r="W147" s="2"/>
      <c r="X147" s="2"/>
      <c r="Y147" s="2"/>
      <c r="Z147" s="2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</row>
    <row r="148" spans="1:85" x14ac:dyDescent="0.2">
      <c r="A148" s="9"/>
      <c r="B148" s="2">
        <f t="shared" si="16"/>
        <v>-600</v>
      </c>
      <c r="C148" s="10">
        <f t="shared" si="17"/>
        <v>63</v>
      </c>
      <c r="D148" s="10"/>
      <c r="E148" s="24"/>
      <c r="F148" s="10"/>
      <c r="G148" s="10"/>
      <c r="H148" s="9"/>
      <c r="I148" s="9"/>
      <c r="J148" s="9"/>
      <c r="K148" s="9"/>
      <c r="L148" s="9"/>
      <c r="M148" s="9"/>
      <c r="N148" s="9"/>
      <c r="O148" s="9"/>
      <c r="P148" s="2"/>
      <c r="Q148" s="10"/>
      <c r="R148" s="9"/>
      <c r="S148" s="9"/>
      <c r="T148" s="9"/>
      <c r="U148" s="9"/>
      <c r="V148" s="9"/>
      <c r="W148" s="2"/>
      <c r="X148" s="2"/>
      <c r="Y148" s="2"/>
      <c r="Z148" s="2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</row>
    <row r="149" spans="1:85" x14ac:dyDescent="0.2">
      <c r="A149" s="9"/>
      <c r="B149" s="2">
        <f t="shared" ref="B149:B207" si="18">B148+10</f>
        <v>-590</v>
      </c>
      <c r="C149" s="10">
        <f t="shared" si="17"/>
        <v>60.917499999999997</v>
      </c>
      <c r="D149" s="10"/>
      <c r="E149" s="24"/>
      <c r="F149" s="10"/>
      <c r="G149" s="10"/>
      <c r="H149" s="9"/>
      <c r="I149" s="9"/>
      <c r="J149" s="9"/>
      <c r="K149" s="9"/>
      <c r="L149" s="9"/>
      <c r="M149" s="9"/>
      <c r="N149" s="9"/>
      <c r="O149" s="9"/>
      <c r="P149" s="2"/>
      <c r="Q149" s="10"/>
      <c r="R149" s="9"/>
      <c r="S149" s="9"/>
      <c r="T149" s="9"/>
      <c r="U149" s="9"/>
      <c r="V149" s="9"/>
      <c r="W149" s="2"/>
      <c r="X149" s="2"/>
      <c r="Y149" s="2"/>
      <c r="Z149" s="2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</row>
    <row r="150" spans="1:85" x14ac:dyDescent="0.2">
      <c r="A150" s="9"/>
      <c r="B150" s="2">
        <f t="shared" si="18"/>
        <v>-580</v>
      </c>
      <c r="C150" s="10">
        <f t="shared" si="17"/>
        <v>58.87</v>
      </c>
      <c r="D150" s="10"/>
      <c r="E150" s="24"/>
      <c r="F150" s="10"/>
      <c r="G150" s="10"/>
      <c r="H150" s="9"/>
      <c r="I150" s="9"/>
      <c r="J150" s="9"/>
      <c r="K150" s="9"/>
      <c r="L150" s="9"/>
      <c r="M150" s="9"/>
      <c r="N150" s="9"/>
      <c r="O150" s="9"/>
      <c r="P150" s="2"/>
      <c r="Q150" s="10"/>
      <c r="R150" s="9"/>
      <c r="S150" s="9"/>
      <c r="T150" s="9"/>
      <c r="U150" s="9"/>
      <c r="V150" s="9"/>
      <c r="W150" s="2"/>
      <c r="X150" s="2"/>
      <c r="Y150" s="2"/>
      <c r="Z150" s="2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</row>
    <row r="151" spans="1:85" x14ac:dyDescent="0.2">
      <c r="A151" s="9"/>
      <c r="B151" s="2">
        <f t="shared" si="18"/>
        <v>-570</v>
      </c>
      <c r="C151" s="10">
        <f t="shared" si="17"/>
        <v>56.857500000000002</v>
      </c>
      <c r="D151" s="10"/>
      <c r="E151" s="24"/>
      <c r="F151" s="10"/>
      <c r="G151" s="10"/>
      <c r="H151" s="9"/>
      <c r="I151" s="9"/>
      <c r="J151" s="9"/>
      <c r="K151" s="9"/>
      <c r="L151" s="9"/>
      <c r="M151" s="9"/>
      <c r="N151" s="9"/>
      <c r="O151" s="9"/>
      <c r="P151" s="2"/>
      <c r="Q151" s="10"/>
      <c r="R151" s="9"/>
      <c r="S151" s="9"/>
      <c r="T151" s="9"/>
      <c r="U151" s="9"/>
      <c r="V151" s="9"/>
      <c r="W151" s="2"/>
      <c r="X151" s="2"/>
      <c r="Y151" s="2"/>
      <c r="Z151" s="2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</row>
    <row r="152" spans="1:85" x14ac:dyDescent="0.2">
      <c r="A152" s="9"/>
      <c r="B152" s="2">
        <f t="shared" si="18"/>
        <v>-560</v>
      </c>
      <c r="C152" s="10">
        <f t="shared" si="17"/>
        <v>54.88</v>
      </c>
      <c r="D152" s="10"/>
      <c r="E152" s="24"/>
      <c r="F152" s="10"/>
      <c r="G152" s="10"/>
      <c r="H152" s="9"/>
      <c r="I152" s="9"/>
      <c r="J152" s="9"/>
      <c r="K152" s="9"/>
      <c r="L152" s="9"/>
      <c r="M152" s="9"/>
      <c r="N152" s="9"/>
      <c r="O152" s="9"/>
      <c r="P152" s="2"/>
      <c r="Q152" s="10"/>
      <c r="R152" s="9"/>
      <c r="S152" s="9"/>
      <c r="T152" s="9"/>
      <c r="U152" s="9"/>
      <c r="V152" s="9"/>
      <c r="W152" s="2"/>
      <c r="X152" s="2"/>
      <c r="Y152" s="2"/>
      <c r="Z152" s="2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</row>
    <row r="153" spans="1:85" x14ac:dyDescent="0.2">
      <c r="A153" s="9"/>
      <c r="B153" s="2">
        <f t="shared" si="18"/>
        <v>-550</v>
      </c>
      <c r="C153" s="10">
        <f t="shared" si="17"/>
        <v>52.9375</v>
      </c>
      <c r="D153" s="10"/>
      <c r="E153" s="24"/>
      <c r="F153" s="10"/>
      <c r="G153" s="10"/>
      <c r="H153" s="9"/>
      <c r="I153" s="9"/>
      <c r="J153" s="9"/>
      <c r="K153" s="9"/>
      <c r="L153" s="9"/>
      <c r="M153" s="9"/>
      <c r="N153" s="9"/>
      <c r="O153" s="9"/>
      <c r="P153" s="2"/>
      <c r="Q153" s="10"/>
      <c r="R153" s="9"/>
      <c r="S153" s="9"/>
      <c r="T153" s="9"/>
      <c r="U153" s="9"/>
      <c r="V153" s="9"/>
      <c r="W153" s="2"/>
      <c r="X153" s="2"/>
      <c r="Y153" s="2"/>
      <c r="Z153" s="2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</row>
    <row r="154" spans="1:85" x14ac:dyDescent="0.2">
      <c r="A154" s="9"/>
      <c r="B154" s="2">
        <f t="shared" si="18"/>
        <v>-540</v>
      </c>
      <c r="C154" s="10">
        <f t="shared" si="17"/>
        <v>51.03</v>
      </c>
      <c r="D154" s="10"/>
      <c r="E154" s="24"/>
      <c r="F154" s="10"/>
      <c r="G154" s="10"/>
      <c r="H154" s="9"/>
      <c r="I154" s="9"/>
      <c r="J154" s="9"/>
      <c r="K154" s="9"/>
      <c r="L154" s="9"/>
      <c r="M154" s="9"/>
      <c r="N154" s="9"/>
      <c r="O154" s="9"/>
      <c r="P154" s="2"/>
      <c r="Q154" s="10"/>
      <c r="R154" s="9"/>
      <c r="S154" s="9"/>
      <c r="T154" s="9"/>
      <c r="U154" s="9"/>
      <c r="V154" s="9"/>
      <c r="W154" s="2"/>
      <c r="X154" s="2"/>
      <c r="Y154" s="2"/>
      <c r="Z154" s="2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</row>
    <row r="155" spans="1:85" x14ac:dyDescent="0.2">
      <c r="A155" s="9"/>
      <c r="B155" s="2">
        <f t="shared" si="18"/>
        <v>-530</v>
      </c>
      <c r="C155" s="10">
        <f t="shared" si="17"/>
        <v>49.157499999999999</v>
      </c>
      <c r="D155" s="10"/>
      <c r="E155" s="24"/>
      <c r="F155" s="10"/>
      <c r="G155" s="10"/>
      <c r="H155" s="9"/>
      <c r="I155" s="9"/>
      <c r="J155" s="9"/>
      <c r="K155" s="9"/>
      <c r="L155" s="9"/>
      <c r="M155" s="9"/>
      <c r="N155" s="9"/>
      <c r="O155" s="9"/>
      <c r="P155" s="2"/>
      <c r="Q155" s="10"/>
      <c r="R155" s="9"/>
      <c r="S155" s="9"/>
      <c r="T155" s="9"/>
      <c r="U155" s="9"/>
      <c r="V155" s="9"/>
      <c r="W155" s="2"/>
      <c r="X155" s="2"/>
      <c r="Y155" s="2"/>
      <c r="Z155" s="2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</row>
    <row r="156" spans="1:85" x14ac:dyDescent="0.2">
      <c r="A156" s="9"/>
      <c r="B156" s="2">
        <f t="shared" si="18"/>
        <v>-520</v>
      </c>
      <c r="C156" s="10">
        <f t="shared" si="17"/>
        <v>47.32</v>
      </c>
      <c r="D156" s="10"/>
      <c r="E156" s="24"/>
      <c r="F156" s="10"/>
      <c r="G156" s="10"/>
      <c r="H156" s="9"/>
      <c r="I156" s="9"/>
      <c r="J156" s="9"/>
      <c r="K156" s="9"/>
      <c r="L156" s="9"/>
      <c r="M156" s="9"/>
      <c r="N156" s="9"/>
      <c r="O156" s="9"/>
      <c r="P156" s="2"/>
      <c r="Q156" s="10"/>
      <c r="R156" s="9"/>
      <c r="S156" s="9"/>
      <c r="T156" s="9"/>
      <c r="U156" s="9"/>
      <c r="V156" s="9"/>
      <c r="W156" s="2"/>
      <c r="X156" s="2"/>
      <c r="Y156" s="2"/>
      <c r="Z156" s="2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</row>
    <row r="157" spans="1:85" x14ac:dyDescent="0.2">
      <c r="A157" s="9"/>
      <c r="B157" s="2">
        <f t="shared" si="18"/>
        <v>-510</v>
      </c>
      <c r="C157" s="10">
        <f t="shared" si="17"/>
        <v>45.517499999999998</v>
      </c>
      <c r="D157" s="10"/>
      <c r="E157" s="24"/>
      <c r="F157" s="10"/>
      <c r="G157" s="10"/>
      <c r="H157" s="9"/>
      <c r="I157" s="9"/>
      <c r="J157" s="9"/>
      <c r="K157" s="9"/>
      <c r="L157" s="9"/>
      <c r="M157" s="9"/>
      <c r="N157" s="9"/>
      <c r="O157" s="9"/>
      <c r="P157" s="2"/>
      <c r="Q157" s="10"/>
      <c r="R157" s="9"/>
      <c r="S157" s="9"/>
      <c r="T157" s="9"/>
      <c r="U157" s="9"/>
      <c r="V157" s="9"/>
      <c r="W157" s="2"/>
      <c r="X157" s="2"/>
      <c r="Y157" s="2"/>
      <c r="Z157" s="2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</row>
    <row r="158" spans="1:85" x14ac:dyDescent="0.2">
      <c r="A158" s="9"/>
      <c r="B158" s="2">
        <f t="shared" si="18"/>
        <v>-500</v>
      </c>
      <c r="C158" s="10">
        <f t="shared" si="17"/>
        <v>43.75</v>
      </c>
      <c r="D158" s="10"/>
      <c r="E158" s="24"/>
      <c r="F158" s="10"/>
      <c r="G158" s="10"/>
      <c r="H158" s="9"/>
      <c r="I158" s="9"/>
      <c r="J158" s="9"/>
      <c r="K158" s="9"/>
      <c r="L158" s="9"/>
      <c r="M158" s="9"/>
      <c r="N158" s="9"/>
      <c r="O158" s="9"/>
      <c r="P158" s="2"/>
      <c r="Q158" s="10"/>
      <c r="R158" s="9"/>
      <c r="S158" s="9"/>
      <c r="T158" s="9"/>
      <c r="U158" s="9"/>
      <c r="V158" s="9"/>
      <c r="W158" s="2"/>
      <c r="X158" s="2"/>
      <c r="Y158" s="2"/>
      <c r="Z158" s="2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</row>
    <row r="159" spans="1:85" x14ac:dyDescent="0.2">
      <c r="A159" s="9"/>
      <c r="B159" s="2">
        <f t="shared" si="18"/>
        <v>-490</v>
      </c>
      <c r="C159" s="10">
        <f t="shared" si="17"/>
        <v>42.017499999999998</v>
      </c>
      <c r="D159" s="10"/>
      <c r="E159" s="24"/>
      <c r="F159" s="10"/>
      <c r="G159" s="10"/>
      <c r="H159" s="9"/>
      <c r="I159" s="9"/>
      <c r="J159" s="9"/>
      <c r="K159" s="9"/>
      <c r="L159" s="9"/>
      <c r="M159" s="9"/>
      <c r="N159" s="9"/>
      <c r="O159" s="9"/>
      <c r="P159" s="2"/>
      <c r="Q159" s="10"/>
      <c r="R159" s="9"/>
      <c r="S159" s="9"/>
      <c r="T159" s="9"/>
      <c r="U159" s="9"/>
      <c r="V159" s="9"/>
      <c r="W159" s="2"/>
      <c r="X159" s="2"/>
      <c r="Y159" s="2"/>
      <c r="Z159" s="2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</row>
    <row r="160" spans="1:85" x14ac:dyDescent="0.2">
      <c r="A160" s="9"/>
      <c r="B160" s="2">
        <f t="shared" si="18"/>
        <v>-480</v>
      </c>
      <c r="C160" s="10">
        <f t="shared" si="17"/>
        <v>40.32</v>
      </c>
      <c r="D160" s="10"/>
      <c r="E160" s="24"/>
      <c r="F160" s="10"/>
      <c r="G160" s="10"/>
      <c r="H160" s="9"/>
      <c r="I160" s="9"/>
      <c r="J160" s="9"/>
      <c r="K160" s="9"/>
      <c r="L160" s="9"/>
      <c r="M160" s="9"/>
      <c r="N160" s="9"/>
      <c r="O160" s="9"/>
      <c r="P160" s="2"/>
      <c r="Q160" s="10"/>
      <c r="R160" s="9"/>
      <c r="S160" s="9"/>
      <c r="T160" s="9"/>
      <c r="U160" s="9"/>
      <c r="V160" s="9"/>
      <c r="W160" s="2"/>
      <c r="X160" s="2"/>
      <c r="Y160" s="2"/>
      <c r="Z160" s="2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</row>
    <row r="161" spans="1:85" x14ac:dyDescent="0.2">
      <c r="A161" s="9"/>
      <c r="B161" s="2">
        <f t="shared" si="18"/>
        <v>-470</v>
      </c>
      <c r="C161" s="10">
        <f t="shared" si="17"/>
        <v>38.657499999999999</v>
      </c>
      <c r="D161" s="10"/>
      <c r="E161" s="24"/>
      <c r="F161" s="10"/>
      <c r="G161" s="10"/>
      <c r="H161" s="9"/>
      <c r="I161" s="9"/>
      <c r="J161" s="9"/>
      <c r="K161" s="9"/>
      <c r="L161" s="9"/>
      <c r="M161" s="9"/>
      <c r="N161" s="9"/>
      <c r="O161" s="9"/>
      <c r="P161" s="2"/>
      <c r="Q161" s="10"/>
      <c r="R161" s="9"/>
      <c r="S161" s="9"/>
      <c r="T161" s="9"/>
      <c r="U161" s="9"/>
      <c r="V161" s="9"/>
      <c r="W161" s="2"/>
      <c r="X161" s="2"/>
      <c r="Y161" s="2"/>
      <c r="Z161" s="2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</row>
    <row r="162" spans="1:85" x14ac:dyDescent="0.2">
      <c r="A162" s="9"/>
      <c r="B162" s="2">
        <f t="shared" si="18"/>
        <v>-460</v>
      </c>
      <c r="C162" s="10">
        <f t="shared" si="17"/>
        <v>37.03</v>
      </c>
      <c r="D162" s="10"/>
      <c r="E162" s="24"/>
      <c r="F162" s="10"/>
      <c r="G162" s="10"/>
      <c r="H162" s="9"/>
      <c r="I162" s="9"/>
      <c r="J162" s="9"/>
      <c r="K162" s="9"/>
      <c r="L162" s="9"/>
      <c r="M162" s="9"/>
      <c r="N162" s="9"/>
      <c r="O162" s="9"/>
      <c r="P162" s="2"/>
      <c r="Q162" s="10"/>
      <c r="R162" s="9"/>
      <c r="S162" s="9"/>
      <c r="T162" s="9"/>
      <c r="U162" s="9"/>
      <c r="V162" s="9"/>
      <c r="W162" s="2"/>
      <c r="X162" s="2"/>
      <c r="Y162" s="2"/>
      <c r="Z162" s="2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</row>
    <row r="163" spans="1:85" x14ac:dyDescent="0.2">
      <c r="A163" s="9"/>
      <c r="B163" s="2">
        <f t="shared" si="18"/>
        <v>-450</v>
      </c>
      <c r="C163" s="10">
        <f t="shared" si="17"/>
        <v>35.4375</v>
      </c>
      <c r="D163" s="10"/>
      <c r="E163" s="24"/>
      <c r="F163" s="10"/>
      <c r="G163" s="10"/>
      <c r="H163" s="9"/>
      <c r="I163" s="9"/>
      <c r="J163" s="9"/>
      <c r="K163" s="9"/>
      <c r="L163" s="9"/>
      <c r="M163" s="9"/>
      <c r="N163" s="9"/>
      <c r="O163" s="9"/>
      <c r="P163" s="2"/>
      <c r="Q163" s="10"/>
      <c r="R163" s="9"/>
      <c r="S163" s="9"/>
      <c r="T163" s="9"/>
      <c r="U163" s="9"/>
      <c r="V163" s="9"/>
      <c r="W163" s="2"/>
      <c r="X163" s="2"/>
      <c r="Y163" s="2"/>
      <c r="Z163" s="2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</row>
    <row r="164" spans="1:85" x14ac:dyDescent="0.2">
      <c r="A164" s="9"/>
      <c r="B164" s="2">
        <f t="shared" si="18"/>
        <v>-440</v>
      </c>
      <c r="C164" s="10">
        <f t="shared" si="17"/>
        <v>33.880000000000003</v>
      </c>
      <c r="D164" s="10"/>
      <c r="E164" s="24"/>
      <c r="F164" s="10"/>
      <c r="G164" s="10"/>
      <c r="H164" s="9"/>
      <c r="I164" s="9"/>
      <c r="J164" s="9"/>
      <c r="K164" s="9"/>
      <c r="L164" s="9"/>
      <c r="M164" s="9"/>
      <c r="N164" s="9"/>
      <c r="O164" s="9"/>
      <c r="P164" s="2"/>
      <c r="Q164" s="10"/>
      <c r="R164" s="9"/>
      <c r="S164" s="9"/>
      <c r="T164" s="9"/>
      <c r="U164" s="9"/>
      <c r="V164" s="9"/>
      <c r="W164" s="2"/>
      <c r="X164" s="2"/>
      <c r="Y164" s="2"/>
      <c r="Z164" s="2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</row>
    <row r="165" spans="1:85" x14ac:dyDescent="0.2">
      <c r="A165" s="9"/>
      <c r="B165" s="2">
        <f t="shared" si="18"/>
        <v>-430</v>
      </c>
      <c r="C165" s="10">
        <f t="shared" si="17"/>
        <v>32.357500000000002</v>
      </c>
      <c r="D165" s="10"/>
      <c r="E165" s="24"/>
      <c r="F165" s="10"/>
      <c r="G165" s="10"/>
      <c r="H165" s="9"/>
      <c r="I165" s="9"/>
      <c r="J165" s="9"/>
      <c r="K165" s="9"/>
      <c r="L165" s="9"/>
      <c r="M165" s="9"/>
      <c r="N165" s="9"/>
      <c r="O165" s="9"/>
      <c r="P165" s="2"/>
      <c r="Q165" s="10"/>
      <c r="R165" s="9"/>
      <c r="S165" s="9"/>
      <c r="T165" s="9"/>
      <c r="U165" s="9"/>
      <c r="V165" s="9"/>
      <c r="W165" s="2"/>
      <c r="X165" s="2"/>
      <c r="Y165" s="2"/>
      <c r="Z165" s="2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</row>
    <row r="166" spans="1:85" x14ac:dyDescent="0.2">
      <c r="A166" s="9"/>
      <c r="B166" s="2">
        <f t="shared" si="18"/>
        <v>-420</v>
      </c>
      <c r="C166" s="10">
        <f t="shared" si="17"/>
        <v>30.87</v>
      </c>
      <c r="D166" s="10"/>
      <c r="E166" s="24"/>
      <c r="F166" s="10"/>
      <c r="G166" s="10"/>
      <c r="H166" s="9"/>
      <c r="I166" s="9"/>
      <c r="J166" s="9"/>
      <c r="K166" s="9"/>
      <c r="L166" s="9"/>
      <c r="M166" s="9"/>
      <c r="N166" s="9"/>
      <c r="O166" s="9"/>
      <c r="P166" s="2"/>
      <c r="Q166" s="10"/>
      <c r="R166" s="9"/>
      <c r="S166" s="9"/>
      <c r="T166" s="9"/>
      <c r="U166" s="9"/>
      <c r="V166" s="9"/>
      <c r="W166" s="2"/>
      <c r="X166" s="2"/>
      <c r="Y166" s="2"/>
      <c r="Z166" s="2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</row>
    <row r="167" spans="1:85" x14ac:dyDescent="0.2">
      <c r="A167" s="9"/>
      <c r="B167" s="2">
        <f t="shared" si="18"/>
        <v>-410</v>
      </c>
      <c r="C167" s="10">
        <f t="shared" si="17"/>
        <v>29.4175</v>
      </c>
      <c r="D167" s="10"/>
      <c r="E167" s="24"/>
      <c r="F167" s="10"/>
      <c r="G167" s="10"/>
      <c r="H167" s="9"/>
      <c r="I167" s="9"/>
      <c r="J167" s="9"/>
      <c r="K167" s="9"/>
      <c r="L167" s="9"/>
      <c r="M167" s="9"/>
      <c r="N167" s="9"/>
      <c r="O167" s="9"/>
      <c r="P167" s="2"/>
      <c r="Q167" s="10"/>
      <c r="R167" s="9"/>
      <c r="S167" s="9"/>
      <c r="T167" s="9"/>
      <c r="U167" s="9"/>
      <c r="V167" s="9"/>
      <c r="W167" s="2"/>
      <c r="X167" s="2"/>
      <c r="Y167" s="2"/>
      <c r="Z167" s="2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</row>
    <row r="168" spans="1:85" x14ac:dyDescent="0.2">
      <c r="A168" s="9"/>
      <c r="B168" s="2">
        <f t="shared" si="18"/>
        <v>-400</v>
      </c>
      <c r="C168" s="10">
        <f t="shared" si="17"/>
        <v>28</v>
      </c>
      <c r="D168" s="10"/>
      <c r="E168" s="24"/>
      <c r="F168" s="10"/>
      <c r="G168" s="10"/>
      <c r="H168" s="9"/>
      <c r="I168" s="9"/>
      <c r="J168" s="9"/>
      <c r="K168" s="9"/>
      <c r="L168" s="9"/>
      <c r="M168" s="9"/>
      <c r="N168" s="9"/>
      <c r="O168" s="9"/>
      <c r="P168" s="2"/>
      <c r="Q168" s="10"/>
      <c r="R168" s="9"/>
      <c r="S168" s="9"/>
      <c r="T168" s="9"/>
      <c r="U168" s="9"/>
      <c r="V168" s="9"/>
      <c r="W168" s="2"/>
      <c r="X168" s="2"/>
      <c r="Y168" s="2"/>
      <c r="Z168" s="2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</row>
    <row r="169" spans="1:85" x14ac:dyDescent="0.2">
      <c r="A169" s="9"/>
      <c r="B169" s="2">
        <f t="shared" si="18"/>
        <v>-390</v>
      </c>
      <c r="C169" s="10">
        <f t="shared" si="17"/>
        <v>26.6175</v>
      </c>
      <c r="D169" s="10"/>
      <c r="E169" s="24"/>
      <c r="F169" s="10"/>
      <c r="G169" s="10"/>
      <c r="H169" s="9"/>
      <c r="I169" s="9"/>
      <c r="J169" s="9"/>
      <c r="K169" s="9"/>
      <c r="L169" s="9"/>
      <c r="M169" s="9"/>
      <c r="N169" s="9"/>
      <c r="O169" s="9"/>
      <c r="P169" s="2"/>
      <c r="Q169" s="10"/>
      <c r="R169" s="9"/>
      <c r="S169" s="9"/>
      <c r="T169" s="9"/>
      <c r="U169" s="9"/>
      <c r="V169" s="9"/>
      <c r="W169" s="2"/>
      <c r="X169" s="2"/>
      <c r="Y169" s="2"/>
      <c r="Z169" s="2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</row>
    <row r="170" spans="1:85" x14ac:dyDescent="0.2">
      <c r="A170" s="9"/>
      <c r="B170" s="2">
        <f t="shared" si="18"/>
        <v>-380</v>
      </c>
      <c r="C170" s="10">
        <f t="shared" si="17"/>
        <v>25.27</v>
      </c>
      <c r="D170" s="10"/>
      <c r="E170" s="24"/>
      <c r="F170" s="10"/>
      <c r="G170" s="10"/>
      <c r="H170" s="9"/>
      <c r="I170" s="9"/>
      <c r="J170" s="9"/>
      <c r="K170" s="9"/>
      <c r="L170" s="9"/>
      <c r="M170" s="9"/>
      <c r="N170" s="9"/>
      <c r="O170" s="9"/>
      <c r="P170" s="2"/>
      <c r="Q170" s="10"/>
      <c r="R170" s="9"/>
      <c r="S170" s="9"/>
      <c r="T170" s="9"/>
      <c r="U170" s="9"/>
      <c r="V170" s="9"/>
      <c r="W170" s="2"/>
      <c r="X170" s="2"/>
      <c r="Y170" s="2"/>
      <c r="Z170" s="2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</row>
    <row r="171" spans="1:85" x14ac:dyDescent="0.2">
      <c r="A171" s="9"/>
      <c r="B171" s="2">
        <f t="shared" si="18"/>
        <v>-370</v>
      </c>
      <c r="C171" s="10">
        <f t="shared" si="17"/>
        <v>23.9575</v>
      </c>
      <c r="D171" s="10"/>
      <c r="E171" s="24"/>
      <c r="F171" s="10"/>
      <c r="G171" s="10"/>
      <c r="H171" s="9"/>
      <c r="I171" s="9"/>
      <c r="J171" s="9"/>
      <c r="K171" s="9"/>
      <c r="L171" s="9"/>
      <c r="M171" s="9"/>
      <c r="N171" s="9"/>
      <c r="O171" s="9"/>
      <c r="P171" s="2"/>
      <c r="Q171" s="10"/>
      <c r="R171" s="9"/>
      <c r="S171" s="9"/>
      <c r="T171" s="9"/>
      <c r="U171" s="9"/>
      <c r="V171" s="9"/>
      <c r="W171" s="2"/>
      <c r="X171" s="2"/>
      <c r="Y171" s="2"/>
      <c r="Z171" s="2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</row>
    <row r="172" spans="1:85" x14ac:dyDescent="0.2">
      <c r="A172" s="9"/>
      <c r="B172" s="2">
        <f t="shared" si="18"/>
        <v>-360</v>
      </c>
      <c r="C172" s="10">
        <f t="shared" si="17"/>
        <v>22.68</v>
      </c>
      <c r="D172" s="10"/>
      <c r="E172" s="24"/>
      <c r="F172" s="10"/>
      <c r="G172" s="10"/>
      <c r="H172" s="9"/>
      <c r="I172" s="9"/>
      <c r="J172" s="9"/>
      <c r="K172" s="9"/>
      <c r="L172" s="9"/>
      <c r="M172" s="9"/>
      <c r="N172" s="9"/>
      <c r="O172" s="9"/>
      <c r="P172" s="2"/>
      <c r="Q172" s="10"/>
      <c r="R172" s="9"/>
      <c r="S172" s="9"/>
      <c r="T172" s="9"/>
      <c r="U172" s="9"/>
      <c r="V172" s="9"/>
      <c r="W172" s="2"/>
      <c r="X172" s="2"/>
      <c r="Y172" s="2"/>
      <c r="Z172" s="2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</row>
    <row r="173" spans="1:85" x14ac:dyDescent="0.2">
      <c r="A173" s="9"/>
      <c r="B173" s="2">
        <f t="shared" si="18"/>
        <v>-350</v>
      </c>
      <c r="C173" s="10">
        <f t="shared" si="17"/>
        <v>21.4375</v>
      </c>
      <c r="D173" s="10"/>
      <c r="E173" s="24"/>
      <c r="F173" s="10"/>
      <c r="G173" s="10"/>
      <c r="H173" s="9"/>
      <c r="I173" s="9"/>
      <c r="J173" s="9"/>
      <c r="K173" s="9"/>
      <c r="L173" s="9"/>
      <c r="M173" s="9"/>
      <c r="N173" s="9"/>
      <c r="O173" s="9"/>
      <c r="P173" s="2"/>
      <c r="Q173" s="10"/>
      <c r="R173" s="9"/>
      <c r="S173" s="9"/>
      <c r="T173" s="9"/>
      <c r="U173" s="9"/>
      <c r="V173" s="9"/>
      <c r="W173" s="2"/>
      <c r="X173" s="2"/>
      <c r="Y173" s="2"/>
      <c r="Z173" s="2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</row>
    <row r="174" spans="1:85" x14ac:dyDescent="0.2">
      <c r="A174" s="9"/>
      <c r="B174" s="2">
        <f t="shared" si="18"/>
        <v>-340</v>
      </c>
      <c r="C174" s="10">
        <f t="shared" si="17"/>
        <v>20.23</v>
      </c>
      <c r="D174" s="10"/>
      <c r="E174" s="24"/>
      <c r="F174" s="10"/>
      <c r="G174" s="10"/>
      <c r="H174" s="9"/>
      <c r="I174" s="9"/>
      <c r="J174" s="9"/>
      <c r="K174" s="9"/>
      <c r="L174" s="9"/>
      <c r="M174" s="9"/>
      <c r="N174" s="9"/>
      <c r="O174" s="9"/>
      <c r="P174" s="2"/>
      <c r="Q174" s="10"/>
      <c r="R174" s="9"/>
      <c r="S174" s="9"/>
      <c r="T174" s="9"/>
      <c r="U174" s="9"/>
      <c r="V174" s="9"/>
      <c r="W174" s="2"/>
      <c r="X174" s="2"/>
      <c r="Y174" s="2"/>
      <c r="Z174" s="2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</row>
    <row r="175" spans="1:85" x14ac:dyDescent="0.2">
      <c r="A175" s="9"/>
      <c r="B175" s="2">
        <f t="shared" si="18"/>
        <v>-330</v>
      </c>
      <c r="C175" s="10">
        <f t="shared" si="17"/>
        <v>19.057500000000001</v>
      </c>
      <c r="D175" s="10"/>
      <c r="E175" s="24"/>
      <c r="F175" s="10"/>
      <c r="G175" s="10"/>
      <c r="H175" s="9"/>
      <c r="I175" s="9"/>
      <c r="J175" s="9"/>
      <c r="K175" s="9"/>
      <c r="L175" s="9"/>
      <c r="M175" s="9"/>
      <c r="N175" s="9"/>
      <c r="O175" s="9"/>
      <c r="P175" s="2"/>
      <c r="Q175" s="10"/>
      <c r="R175" s="9"/>
      <c r="S175" s="9"/>
      <c r="T175" s="9"/>
      <c r="U175" s="9"/>
      <c r="V175" s="9"/>
      <c r="W175" s="2"/>
      <c r="X175" s="2"/>
      <c r="Y175" s="2"/>
      <c r="Z175" s="2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</row>
    <row r="176" spans="1:85" x14ac:dyDescent="0.2">
      <c r="A176" s="9"/>
      <c r="B176" s="2">
        <f t="shared" si="18"/>
        <v>-320</v>
      </c>
      <c r="C176" s="10">
        <f t="shared" si="17"/>
        <v>17.919999999999998</v>
      </c>
      <c r="D176" s="10"/>
      <c r="E176" s="24"/>
      <c r="F176" s="10"/>
      <c r="G176" s="10"/>
      <c r="H176" s="9"/>
      <c r="I176" s="9"/>
      <c r="J176" s="9"/>
      <c r="K176" s="9"/>
      <c r="L176" s="9"/>
      <c r="M176" s="9"/>
      <c r="N176" s="9"/>
      <c r="O176" s="9"/>
      <c r="P176" s="2"/>
      <c r="Q176" s="10"/>
      <c r="R176" s="9"/>
      <c r="S176" s="9"/>
      <c r="T176" s="9"/>
      <c r="U176" s="9"/>
      <c r="V176" s="9"/>
      <c r="W176" s="2"/>
      <c r="X176" s="2"/>
      <c r="Y176" s="2"/>
      <c r="Z176" s="2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</row>
    <row r="177" spans="1:85" x14ac:dyDescent="0.2">
      <c r="A177" s="9"/>
      <c r="B177" s="2">
        <f t="shared" si="18"/>
        <v>-310</v>
      </c>
      <c r="C177" s="10">
        <f t="shared" si="17"/>
        <v>16.817499999999999</v>
      </c>
      <c r="D177" s="10"/>
      <c r="E177" s="24"/>
      <c r="F177" s="10"/>
      <c r="G177" s="10"/>
      <c r="H177" s="9"/>
      <c r="I177" s="9"/>
      <c r="J177" s="9"/>
      <c r="K177" s="9"/>
      <c r="L177" s="9"/>
      <c r="M177" s="9"/>
      <c r="N177" s="9"/>
      <c r="O177" s="9"/>
      <c r="P177" s="2"/>
      <c r="Q177" s="10"/>
      <c r="R177" s="9"/>
      <c r="S177" s="9"/>
      <c r="T177" s="9"/>
      <c r="U177" s="9"/>
      <c r="V177" s="9"/>
      <c r="W177" s="2"/>
      <c r="X177" s="2"/>
      <c r="Y177" s="2"/>
      <c r="Z177" s="2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</row>
    <row r="178" spans="1:85" x14ac:dyDescent="0.2">
      <c r="A178" s="9"/>
      <c r="B178" s="2">
        <f t="shared" si="18"/>
        <v>-300</v>
      </c>
      <c r="C178" s="10">
        <f t="shared" si="17"/>
        <v>15.75</v>
      </c>
      <c r="D178" s="10"/>
      <c r="E178" s="24"/>
      <c r="F178" s="10"/>
      <c r="G178" s="10"/>
      <c r="H178" s="9"/>
      <c r="I178" s="9"/>
      <c r="J178" s="9"/>
      <c r="K178" s="9"/>
      <c r="L178" s="9"/>
      <c r="M178" s="9"/>
      <c r="N178" s="9"/>
      <c r="O178" s="9"/>
      <c r="P178" s="2"/>
      <c r="Q178" s="10"/>
      <c r="R178" s="9"/>
      <c r="S178" s="9"/>
      <c r="T178" s="9"/>
      <c r="U178" s="9"/>
      <c r="V178" s="9"/>
      <c r="W178" s="2"/>
      <c r="X178" s="2"/>
      <c r="Y178" s="2"/>
      <c r="Z178" s="2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</row>
    <row r="179" spans="1:85" x14ac:dyDescent="0.2">
      <c r="A179" s="9"/>
      <c r="B179" s="2">
        <f t="shared" si="18"/>
        <v>-290</v>
      </c>
      <c r="C179" s="10">
        <f t="shared" si="17"/>
        <v>14.717499999999999</v>
      </c>
      <c r="D179" s="10"/>
      <c r="E179" s="24"/>
      <c r="F179" s="10"/>
      <c r="G179" s="10"/>
      <c r="H179" s="9"/>
      <c r="I179" s="9"/>
      <c r="J179" s="9"/>
      <c r="K179" s="9"/>
      <c r="L179" s="9"/>
      <c r="M179" s="9"/>
      <c r="N179" s="9"/>
      <c r="O179" s="9"/>
      <c r="P179" s="2"/>
      <c r="Q179" s="10"/>
      <c r="R179" s="9"/>
      <c r="S179" s="9"/>
      <c r="T179" s="9"/>
      <c r="U179" s="9"/>
      <c r="V179" s="9"/>
      <c r="W179" s="2"/>
      <c r="X179" s="2"/>
      <c r="Y179" s="2"/>
      <c r="Z179" s="2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</row>
    <row r="180" spans="1:85" x14ac:dyDescent="0.2">
      <c r="A180" s="9"/>
      <c r="B180" s="2">
        <f t="shared" si="18"/>
        <v>-280</v>
      </c>
      <c r="C180" s="10">
        <f t="shared" si="17"/>
        <v>13.72</v>
      </c>
      <c r="D180" s="10"/>
      <c r="E180" s="24"/>
      <c r="F180" s="10"/>
      <c r="G180" s="10"/>
      <c r="H180" s="9"/>
      <c r="I180" s="9"/>
      <c r="J180" s="9"/>
      <c r="K180" s="9"/>
      <c r="L180" s="9"/>
      <c r="M180" s="9"/>
      <c r="N180" s="9"/>
      <c r="O180" s="9"/>
      <c r="P180" s="2"/>
      <c r="Q180" s="10"/>
      <c r="R180" s="9"/>
      <c r="S180" s="9"/>
      <c r="T180" s="9"/>
      <c r="U180" s="9"/>
      <c r="V180" s="9"/>
      <c r="W180" s="2"/>
      <c r="X180" s="2"/>
      <c r="Y180" s="2"/>
      <c r="Z180" s="2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</row>
    <row r="181" spans="1:85" x14ac:dyDescent="0.2">
      <c r="A181" s="9"/>
      <c r="B181" s="2">
        <f t="shared" si="18"/>
        <v>-270</v>
      </c>
      <c r="C181" s="10">
        <f t="shared" si="17"/>
        <v>12.7575</v>
      </c>
      <c r="D181" s="10"/>
      <c r="E181" s="24"/>
      <c r="F181" s="10"/>
      <c r="G181" s="10"/>
      <c r="H181" s="9"/>
      <c r="I181" s="9"/>
      <c r="J181" s="9"/>
      <c r="K181" s="9"/>
      <c r="L181" s="9"/>
      <c r="M181" s="9"/>
      <c r="N181" s="9"/>
      <c r="O181" s="9"/>
      <c r="P181" s="2"/>
      <c r="Q181" s="10"/>
      <c r="R181" s="9"/>
      <c r="S181" s="9"/>
      <c r="T181" s="9"/>
      <c r="U181" s="9"/>
      <c r="V181" s="9"/>
      <c r="W181" s="2"/>
      <c r="X181" s="2"/>
      <c r="Y181" s="2"/>
      <c r="Z181" s="2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</row>
    <row r="182" spans="1:85" x14ac:dyDescent="0.2">
      <c r="A182" s="9"/>
      <c r="B182" s="2">
        <f t="shared" si="18"/>
        <v>-260</v>
      </c>
      <c r="C182" s="10">
        <f t="shared" si="17"/>
        <v>11.83</v>
      </c>
      <c r="D182" s="10"/>
      <c r="E182" s="24"/>
      <c r="F182" s="10"/>
      <c r="G182" s="10"/>
      <c r="H182" s="9"/>
      <c r="I182" s="9"/>
      <c r="J182" s="9"/>
      <c r="K182" s="9"/>
      <c r="L182" s="9"/>
      <c r="M182" s="9"/>
      <c r="N182" s="9"/>
      <c r="O182" s="9"/>
      <c r="P182" s="2"/>
      <c r="Q182" s="10"/>
      <c r="R182" s="9"/>
      <c r="S182" s="9"/>
      <c r="T182" s="9"/>
      <c r="U182" s="9"/>
      <c r="V182" s="9"/>
      <c r="W182" s="2"/>
      <c r="X182" s="2"/>
      <c r="Y182" s="2"/>
      <c r="Z182" s="2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</row>
    <row r="183" spans="1:85" x14ac:dyDescent="0.2">
      <c r="A183" s="9"/>
      <c r="B183" s="2">
        <f t="shared" si="18"/>
        <v>-250</v>
      </c>
      <c r="C183" s="10">
        <f t="shared" si="17"/>
        <v>10.9375</v>
      </c>
      <c r="D183" s="10"/>
      <c r="E183" s="24"/>
      <c r="F183" s="10"/>
      <c r="G183" s="10"/>
      <c r="H183" s="9"/>
      <c r="I183" s="9"/>
      <c r="J183" s="9"/>
      <c r="K183" s="9"/>
      <c r="L183" s="9"/>
      <c r="M183" s="9"/>
      <c r="N183" s="9"/>
      <c r="O183" s="9"/>
      <c r="P183" s="2"/>
      <c r="Q183" s="10"/>
      <c r="R183" s="9"/>
      <c r="S183" s="9"/>
      <c r="T183" s="9"/>
      <c r="U183" s="9"/>
      <c r="V183" s="9"/>
      <c r="W183" s="2"/>
      <c r="X183" s="2"/>
      <c r="Y183" s="2"/>
      <c r="Z183" s="2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</row>
    <row r="184" spans="1:85" x14ac:dyDescent="0.2">
      <c r="A184" s="9"/>
      <c r="B184" s="2">
        <f t="shared" si="18"/>
        <v>-240</v>
      </c>
      <c r="C184" s="10">
        <f t="shared" si="17"/>
        <v>10.08</v>
      </c>
      <c r="D184" s="10"/>
      <c r="E184" s="24"/>
      <c r="F184" s="10"/>
      <c r="G184" s="10"/>
      <c r="H184" s="9"/>
      <c r="I184" s="9"/>
      <c r="J184" s="9"/>
      <c r="K184" s="9"/>
      <c r="L184" s="9"/>
      <c r="M184" s="9"/>
      <c r="N184" s="9"/>
      <c r="O184" s="9"/>
      <c r="P184" s="2"/>
      <c r="Q184" s="10"/>
      <c r="R184" s="9"/>
      <c r="S184" s="9"/>
      <c r="T184" s="9"/>
      <c r="U184" s="9"/>
      <c r="V184" s="9"/>
      <c r="W184" s="2"/>
      <c r="X184" s="2"/>
      <c r="Y184" s="2"/>
      <c r="Z184" s="2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</row>
    <row r="185" spans="1:85" x14ac:dyDescent="0.2">
      <c r="A185" s="9"/>
      <c r="B185" s="2">
        <f t="shared" si="18"/>
        <v>-230</v>
      </c>
      <c r="C185" s="10">
        <f t="shared" si="17"/>
        <v>9.2575000000000003</v>
      </c>
      <c r="D185" s="10"/>
      <c r="E185" s="24"/>
      <c r="F185" s="10"/>
      <c r="G185" s="10"/>
      <c r="H185" s="9"/>
      <c r="I185" s="9"/>
      <c r="J185" s="9"/>
      <c r="K185" s="9"/>
      <c r="L185" s="9"/>
      <c r="M185" s="9"/>
      <c r="N185" s="9"/>
      <c r="O185" s="9"/>
      <c r="P185" s="2"/>
      <c r="Q185" s="10"/>
      <c r="R185" s="9"/>
      <c r="S185" s="9"/>
      <c r="T185" s="9"/>
      <c r="U185" s="9"/>
      <c r="V185" s="9"/>
      <c r="W185" s="2"/>
      <c r="X185" s="2"/>
      <c r="Y185" s="2"/>
      <c r="Z185" s="2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</row>
    <row r="186" spans="1:85" x14ac:dyDescent="0.2">
      <c r="A186" s="9"/>
      <c r="B186" s="2">
        <f t="shared" si="18"/>
        <v>-220</v>
      </c>
      <c r="C186" s="10">
        <f t="shared" si="17"/>
        <v>8.4700000000000006</v>
      </c>
      <c r="D186" s="10"/>
      <c r="E186" s="24"/>
      <c r="F186" s="10"/>
      <c r="G186" s="10"/>
      <c r="H186" s="9"/>
      <c r="I186" s="9"/>
      <c r="J186" s="9"/>
      <c r="K186" s="9"/>
      <c r="L186" s="9"/>
      <c r="M186" s="9"/>
      <c r="N186" s="9"/>
      <c r="O186" s="9"/>
      <c r="P186" s="2"/>
      <c r="Q186" s="10"/>
      <c r="R186" s="9"/>
      <c r="S186" s="9"/>
      <c r="T186" s="9"/>
      <c r="U186" s="9"/>
      <c r="V186" s="9"/>
      <c r="W186" s="2"/>
      <c r="X186" s="2"/>
      <c r="Y186" s="2"/>
      <c r="Z186" s="2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</row>
    <row r="187" spans="1:85" x14ac:dyDescent="0.2">
      <c r="A187" s="9"/>
      <c r="B187" s="2">
        <f t="shared" si="18"/>
        <v>-210</v>
      </c>
      <c r="C187" s="10">
        <f t="shared" si="17"/>
        <v>7.7175000000000002</v>
      </c>
      <c r="D187" s="10"/>
      <c r="E187" s="24"/>
      <c r="F187" s="10"/>
      <c r="G187" s="10"/>
      <c r="H187" s="9"/>
      <c r="I187" s="9"/>
      <c r="J187" s="9"/>
      <c r="K187" s="9"/>
      <c r="L187" s="9"/>
      <c r="M187" s="9"/>
      <c r="N187" s="9"/>
      <c r="O187" s="9"/>
      <c r="P187" s="2"/>
      <c r="Q187" s="10"/>
      <c r="R187" s="9"/>
      <c r="S187" s="9"/>
      <c r="T187" s="9"/>
      <c r="U187" s="9"/>
      <c r="V187" s="9"/>
      <c r="W187" s="2"/>
      <c r="X187" s="2"/>
      <c r="Y187" s="2"/>
      <c r="Z187" s="2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</row>
    <row r="188" spans="1:85" x14ac:dyDescent="0.2">
      <c r="A188" s="9"/>
      <c r="B188" s="2">
        <f t="shared" si="18"/>
        <v>-200</v>
      </c>
      <c r="C188" s="10">
        <f t="shared" si="17"/>
        <v>7</v>
      </c>
      <c r="D188" s="10"/>
      <c r="E188" s="24"/>
      <c r="F188" s="10"/>
      <c r="G188" s="10"/>
      <c r="H188" s="9"/>
      <c r="I188" s="9"/>
      <c r="J188" s="9"/>
      <c r="K188" s="9"/>
      <c r="L188" s="9"/>
      <c r="M188" s="9"/>
      <c r="N188" s="9"/>
      <c r="O188" s="9"/>
      <c r="P188" s="2"/>
      <c r="Q188" s="10"/>
      <c r="R188" s="9"/>
      <c r="S188" s="9"/>
      <c r="T188" s="9"/>
      <c r="U188" s="9"/>
      <c r="V188" s="9"/>
      <c r="W188" s="2"/>
      <c r="X188" s="2"/>
      <c r="Y188" s="2"/>
      <c r="Z188" s="2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</row>
    <row r="189" spans="1:85" x14ac:dyDescent="0.2">
      <c r="A189" s="9"/>
      <c r="B189" s="2">
        <f t="shared" si="18"/>
        <v>-190</v>
      </c>
      <c r="C189" s="10">
        <f t="shared" si="17"/>
        <v>6.3174999999999999</v>
      </c>
      <c r="D189" s="10"/>
      <c r="E189" s="24"/>
      <c r="F189" s="10"/>
      <c r="G189" s="10"/>
      <c r="H189" s="9"/>
      <c r="I189" s="9"/>
      <c r="J189" s="9"/>
      <c r="K189" s="9"/>
      <c r="L189" s="9"/>
      <c r="M189" s="9"/>
      <c r="N189" s="9"/>
      <c r="O189" s="9"/>
      <c r="P189" s="2"/>
      <c r="Q189" s="10"/>
      <c r="R189" s="9"/>
      <c r="S189" s="9"/>
      <c r="T189" s="9"/>
      <c r="U189" s="9"/>
      <c r="V189" s="9"/>
      <c r="W189" s="2"/>
      <c r="X189" s="2"/>
      <c r="Y189" s="2"/>
      <c r="Z189" s="2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</row>
    <row r="190" spans="1:85" x14ac:dyDescent="0.2">
      <c r="A190" s="9"/>
      <c r="B190" s="2">
        <f t="shared" si="18"/>
        <v>-180</v>
      </c>
      <c r="C190" s="10">
        <f t="shared" si="17"/>
        <v>5.67</v>
      </c>
      <c r="D190" s="10"/>
      <c r="E190" s="24"/>
      <c r="F190" s="10"/>
      <c r="G190" s="10"/>
      <c r="H190" s="9"/>
      <c r="I190" s="9"/>
      <c r="J190" s="9"/>
      <c r="K190" s="9"/>
      <c r="L190" s="9"/>
      <c r="M190" s="9"/>
      <c r="N190" s="9"/>
      <c r="O190" s="9"/>
      <c r="P190" s="2"/>
      <c r="Q190" s="10"/>
      <c r="R190" s="9"/>
      <c r="S190" s="9"/>
      <c r="T190" s="9"/>
      <c r="U190" s="9"/>
      <c r="V190" s="9"/>
      <c r="W190" s="2"/>
      <c r="X190" s="2"/>
      <c r="Y190" s="2"/>
      <c r="Z190" s="2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</row>
    <row r="191" spans="1:85" x14ac:dyDescent="0.2">
      <c r="A191" s="9"/>
      <c r="B191" s="2">
        <f t="shared" si="18"/>
        <v>-170</v>
      </c>
      <c r="C191" s="10">
        <f t="shared" si="17"/>
        <v>5.0575000000000001</v>
      </c>
      <c r="D191" s="10"/>
      <c r="E191" s="24"/>
      <c r="F191" s="10"/>
      <c r="G191" s="10"/>
      <c r="H191" s="9"/>
      <c r="I191" s="9"/>
      <c r="J191" s="9"/>
      <c r="K191" s="9"/>
      <c r="L191" s="9"/>
      <c r="M191" s="9"/>
      <c r="N191" s="9"/>
      <c r="O191" s="9"/>
      <c r="P191" s="2"/>
      <c r="Q191" s="10"/>
      <c r="R191" s="9"/>
      <c r="S191" s="9"/>
      <c r="T191" s="9"/>
      <c r="U191" s="9"/>
      <c r="V191" s="9"/>
      <c r="W191" s="2"/>
      <c r="X191" s="2"/>
      <c r="Y191" s="2"/>
      <c r="Z191" s="2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</row>
    <row r="192" spans="1:85" x14ac:dyDescent="0.2">
      <c r="A192" s="9"/>
      <c r="B192" s="2">
        <f t="shared" si="18"/>
        <v>-160</v>
      </c>
      <c r="C192" s="10">
        <f t="shared" si="17"/>
        <v>4.4799999999999995</v>
      </c>
      <c r="D192" s="10"/>
      <c r="E192" s="24"/>
      <c r="F192" s="10"/>
      <c r="G192" s="10"/>
      <c r="H192" s="9"/>
      <c r="I192" s="9"/>
      <c r="J192" s="9"/>
      <c r="K192" s="9"/>
      <c r="L192" s="9"/>
      <c r="M192" s="9"/>
      <c r="N192" s="9"/>
      <c r="O192" s="9"/>
      <c r="P192" s="2"/>
      <c r="Q192" s="10"/>
      <c r="R192" s="9"/>
      <c r="S192" s="9"/>
      <c r="T192" s="9"/>
      <c r="U192" s="9"/>
      <c r="V192" s="9"/>
      <c r="W192" s="2"/>
      <c r="X192" s="2"/>
      <c r="Y192" s="2"/>
      <c r="Z192" s="2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</row>
    <row r="193" spans="1:85" x14ac:dyDescent="0.2">
      <c r="A193" s="9"/>
      <c r="B193" s="2">
        <f t="shared" si="18"/>
        <v>-150</v>
      </c>
      <c r="C193" s="10">
        <f t="shared" si="17"/>
        <v>3.9375</v>
      </c>
      <c r="D193" s="10"/>
      <c r="E193" s="24"/>
      <c r="F193" s="10"/>
      <c r="G193" s="10"/>
      <c r="H193" s="9"/>
      <c r="I193" s="9"/>
      <c r="J193" s="9"/>
      <c r="K193" s="9"/>
      <c r="L193" s="9"/>
      <c r="M193" s="9"/>
      <c r="N193" s="9"/>
      <c r="O193" s="9"/>
      <c r="P193" s="2"/>
      <c r="Q193" s="10"/>
      <c r="R193" s="9"/>
      <c r="S193" s="9"/>
      <c r="T193" s="9"/>
      <c r="U193" s="9"/>
      <c r="V193" s="9"/>
      <c r="W193" s="2"/>
      <c r="X193" s="2"/>
      <c r="Y193" s="2"/>
      <c r="Z193" s="2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</row>
    <row r="194" spans="1:85" x14ac:dyDescent="0.2">
      <c r="A194" s="9"/>
      <c r="B194" s="2">
        <f t="shared" si="18"/>
        <v>-140</v>
      </c>
      <c r="C194" s="10">
        <f t="shared" si="17"/>
        <v>3.43</v>
      </c>
      <c r="D194" s="10"/>
      <c r="E194" s="24"/>
      <c r="F194" s="10"/>
      <c r="G194" s="10"/>
      <c r="H194" s="9"/>
      <c r="I194" s="9"/>
      <c r="J194" s="9"/>
      <c r="K194" s="9"/>
      <c r="L194" s="9"/>
      <c r="M194" s="9"/>
      <c r="N194" s="9"/>
      <c r="O194" s="9"/>
      <c r="P194" s="2"/>
      <c r="Q194" s="10"/>
      <c r="R194" s="9"/>
      <c r="S194" s="9"/>
      <c r="T194" s="9"/>
      <c r="U194" s="9"/>
      <c r="V194" s="9"/>
      <c r="W194" s="2"/>
      <c r="X194" s="2"/>
      <c r="Y194" s="2"/>
      <c r="Z194" s="2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</row>
    <row r="195" spans="1:85" x14ac:dyDescent="0.2">
      <c r="A195" s="9"/>
      <c r="B195" s="2">
        <f t="shared" si="18"/>
        <v>-130</v>
      </c>
      <c r="C195" s="10">
        <f t="shared" si="17"/>
        <v>2.9575</v>
      </c>
      <c r="D195" s="10"/>
      <c r="E195" s="24"/>
      <c r="F195" s="10"/>
      <c r="G195" s="10"/>
      <c r="H195" s="9"/>
      <c r="I195" s="9"/>
      <c r="J195" s="9"/>
      <c r="K195" s="9"/>
      <c r="L195" s="9"/>
      <c r="M195" s="9"/>
      <c r="N195" s="9"/>
      <c r="O195" s="9"/>
      <c r="P195" s="2"/>
      <c r="Q195" s="10"/>
      <c r="R195" s="9"/>
      <c r="S195" s="9"/>
      <c r="T195" s="9"/>
      <c r="U195" s="9"/>
      <c r="V195" s="9"/>
      <c r="W195" s="2"/>
      <c r="X195" s="2"/>
      <c r="Y195" s="2"/>
      <c r="Z195" s="2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</row>
    <row r="196" spans="1:85" x14ac:dyDescent="0.2">
      <c r="A196" s="9"/>
      <c r="B196" s="2">
        <f t="shared" si="18"/>
        <v>-120</v>
      </c>
      <c r="C196" s="10">
        <f t="shared" si="17"/>
        <v>2.52</v>
      </c>
      <c r="D196" s="10"/>
      <c r="E196" s="24"/>
      <c r="F196" s="10"/>
      <c r="G196" s="10"/>
      <c r="H196" s="9"/>
      <c r="I196" s="9"/>
      <c r="J196" s="9"/>
      <c r="K196" s="9"/>
      <c r="L196" s="9"/>
      <c r="M196" s="9"/>
      <c r="N196" s="9"/>
      <c r="O196" s="9"/>
      <c r="P196" s="2"/>
      <c r="Q196" s="10"/>
      <c r="R196" s="9"/>
      <c r="S196" s="9"/>
      <c r="T196" s="9"/>
      <c r="U196" s="9"/>
      <c r="V196" s="9"/>
      <c r="W196" s="2"/>
      <c r="X196" s="2"/>
      <c r="Y196" s="2"/>
      <c r="Z196" s="2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</row>
    <row r="197" spans="1:85" x14ac:dyDescent="0.2">
      <c r="A197" s="9"/>
      <c r="B197" s="2">
        <f t="shared" si="18"/>
        <v>-110</v>
      </c>
      <c r="C197" s="10">
        <f t="shared" si="17"/>
        <v>2.1175000000000002</v>
      </c>
      <c r="D197" s="10"/>
      <c r="E197" s="24"/>
      <c r="F197" s="10"/>
      <c r="G197" s="10"/>
      <c r="H197" s="9"/>
      <c r="I197" s="9"/>
      <c r="J197" s="9"/>
      <c r="K197" s="9"/>
      <c r="L197" s="9"/>
      <c r="M197" s="9"/>
      <c r="N197" s="9"/>
      <c r="O197" s="9"/>
      <c r="P197" s="2"/>
      <c r="Q197" s="10"/>
      <c r="R197" s="9"/>
      <c r="S197" s="9"/>
      <c r="T197" s="9"/>
      <c r="U197" s="9"/>
      <c r="V197" s="9"/>
      <c r="W197" s="2"/>
      <c r="X197" s="2"/>
      <c r="Y197" s="2"/>
      <c r="Z197" s="2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</row>
    <row r="198" spans="1:85" x14ac:dyDescent="0.2">
      <c r="A198" s="9"/>
      <c r="B198" s="2">
        <f t="shared" si="18"/>
        <v>-100</v>
      </c>
      <c r="C198" s="10">
        <f t="shared" si="17"/>
        <v>1.75</v>
      </c>
      <c r="D198" s="10"/>
      <c r="E198" s="24"/>
      <c r="F198" s="10"/>
      <c r="G198" s="10"/>
      <c r="H198" s="9"/>
      <c r="I198" s="9"/>
      <c r="J198" s="9"/>
      <c r="K198" s="9"/>
      <c r="L198" s="9"/>
      <c r="M198" s="9"/>
      <c r="N198" s="9"/>
      <c r="O198" s="9"/>
      <c r="P198" s="2"/>
      <c r="Q198" s="10"/>
      <c r="R198" s="9"/>
      <c r="S198" s="9"/>
      <c r="T198" s="9"/>
      <c r="U198" s="9"/>
      <c r="V198" s="9"/>
      <c r="W198" s="2"/>
      <c r="X198" s="2"/>
      <c r="Y198" s="2"/>
      <c r="Z198" s="2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</row>
    <row r="199" spans="1:85" x14ac:dyDescent="0.2">
      <c r="A199" s="9"/>
      <c r="B199" s="2">
        <f t="shared" si="18"/>
        <v>-90</v>
      </c>
      <c r="C199" s="10">
        <f t="shared" si="17"/>
        <v>1.4175</v>
      </c>
      <c r="D199" s="10"/>
      <c r="E199" s="24"/>
      <c r="F199" s="10"/>
      <c r="G199" s="10"/>
      <c r="H199" s="9"/>
      <c r="I199" s="9"/>
      <c r="J199" s="9"/>
      <c r="K199" s="9"/>
      <c r="L199" s="9"/>
      <c r="M199" s="9"/>
      <c r="N199" s="9"/>
      <c r="O199" s="9"/>
      <c r="P199" s="2"/>
      <c r="Q199" s="10"/>
      <c r="R199" s="9"/>
      <c r="S199" s="9"/>
      <c r="T199" s="9"/>
      <c r="U199" s="9"/>
      <c r="V199" s="9"/>
      <c r="W199" s="2"/>
      <c r="X199" s="2"/>
      <c r="Y199" s="2"/>
      <c r="Z199" s="2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</row>
    <row r="200" spans="1:85" x14ac:dyDescent="0.2">
      <c r="A200" s="9"/>
      <c r="B200" s="2">
        <f t="shared" si="18"/>
        <v>-80</v>
      </c>
      <c r="C200" s="10">
        <f t="shared" si="17"/>
        <v>1.1199999999999999</v>
      </c>
      <c r="D200" s="10"/>
      <c r="E200" s="10"/>
      <c r="F200" s="10"/>
      <c r="G200" s="10"/>
      <c r="H200" s="9"/>
      <c r="I200" s="9"/>
      <c r="J200" s="9"/>
      <c r="K200" s="9"/>
      <c r="L200" s="9"/>
      <c r="M200" s="9"/>
      <c r="N200" s="9"/>
      <c r="O200" s="9"/>
      <c r="P200" s="2"/>
      <c r="Q200" s="10"/>
      <c r="R200" s="9"/>
      <c r="S200" s="9"/>
      <c r="T200" s="9"/>
      <c r="U200" s="9"/>
      <c r="V200" s="9"/>
      <c r="W200" s="2"/>
      <c r="X200" s="2"/>
      <c r="Y200" s="2"/>
      <c r="Z200" s="2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</row>
    <row r="201" spans="1:85" x14ac:dyDescent="0.2">
      <c r="A201" s="9"/>
      <c r="B201" s="2">
        <f t="shared" si="18"/>
        <v>-70</v>
      </c>
      <c r="C201" s="10">
        <f t="shared" si="17"/>
        <v>0.85750000000000004</v>
      </c>
      <c r="D201" s="10"/>
      <c r="E201" s="10"/>
      <c r="F201" s="10"/>
      <c r="G201" s="10"/>
      <c r="H201" s="9"/>
      <c r="I201" s="9"/>
      <c r="J201" s="9"/>
      <c r="K201" s="9"/>
      <c r="L201" s="9"/>
      <c r="M201" s="9"/>
      <c r="N201" s="9"/>
      <c r="O201" s="9"/>
      <c r="P201" s="2"/>
      <c r="Q201" s="10"/>
      <c r="R201" s="9"/>
      <c r="S201" s="9"/>
      <c r="T201" s="9"/>
      <c r="U201" s="9"/>
      <c r="V201" s="9"/>
      <c r="W201" s="2"/>
      <c r="X201" s="2"/>
      <c r="Y201" s="2"/>
      <c r="Z201" s="2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</row>
    <row r="202" spans="1:85" x14ac:dyDescent="0.2">
      <c r="A202" s="9"/>
      <c r="B202" s="2">
        <f t="shared" si="18"/>
        <v>-60</v>
      </c>
      <c r="C202" s="10">
        <f t="shared" si="17"/>
        <v>0.63</v>
      </c>
      <c r="D202" s="10"/>
      <c r="E202" s="10"/>
      <c r="F202" s="10"/>
      <c r="G202" s="10"/>
      <c r="H202" s="9"/>
      <c r="I202" s="9"/>
      <c r="J202" s="9"/>
      <c r="K202" s="9"/>
      <c r="L202" s="9"/>
      <c r="M202" s="9"/>
      <c r="N202" s="9"/>
      <c r="O202" s="9"/>
      <c r="P202" s="2"/>
      <c r="Q202" s="10"/>
      <c r="R202" s="9"/>
      <c r="S202" s="9"/>
      <c r="T202" s="9"/>
      <c r="U202" s="9"/>
      <c r="V202" s="9"/>
      <c r="W202" s="2"/>
      <c r="X202" s="2"/>
      <c r="Y202" s="2"/>
      <c r="Z202" s="2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</row>
    <row r="203" spans="1:85" x14ac:dyDescent="0.2">
      <c r="A203" s="9"/>
      <c r="B203" s="2">
        <f t="shared" si="18"/>
        <v>-50</v>
      </c>
      <c r="C203" s="10">
        <f t="shared" si="17"/>
        <v>0.4375</v>
      </c>
      <c r="D203" s="10"/>
      <c r="E203" s="10"/>
      <c r="F203" s="10"/>
      <c r="G203" s="10"/>
      <c r="H203" s="9"/>
      <c r="I203" s="9"/>
      <c r="J203" s="9"/>
      <c r="K203" s="9"/>
      <c r="L203" s="9"/>
      <c r="M203" s="9"/>
      <c r="N203" s="9"/>
      <c r="O203" s="9"/>
      <c r="P203" s="2"/>
      <c r="Q203" s="10"/>
      <c r="R203" s="9"/>
      <c r="S203" s="9"/>
      <c r="T203" s="9"/>
      <c r="U203" s="9"/>
      <c r="V203" s="9"/>
      <c r="W203" s="2"/>
      <c r="X203" s="2"/>
      <c r="Y203" s="2"/>
      <c r="Z203" s="2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</row>
    <row r="204" spans="1:85" x14ac:dyDescent="0.2">
      <c r="A204" s="9"/>
      <c r="B204" s="2">
        <f t="shared" si="18"/>
        <v>-40</v>
      </c>
      <c r="C204" s="10">
        <f t="shared" si="17"/>
        <v>0.27999999999999997</v>
      </c>
      <c r="D204" s="10"/>
      <c r="E204" s="10"/>
      <c r="F204" s="10"/>
      <c r="G204" s="10"/>
      <c r="H204" s="9"/>
      <c r="I204" s="9"/>
      <c r="J204" s="9"/>
      <c r="K204" s="9"/>
      <c r="L204" s="9"/>
      <c r="M204" s="9"/>
      <c r="N204" s="9"/>
      <c r="O204" s="9"/>
      <c r="P204" s="2"/>
      <c r="Q204" s="10"/>
      <c r="R204" s="9"/>
      <c r="S204" s="9"/>
      <c r="T204" s="9"/>
      <c r="U204" s="9"/>
      <c r="V204" s="9"/>
      <c r="W204" s="2"/>
      <c r="X204" s="2"/>
      <c r="Y204" s="2"/>
      <c r="Z204" s="2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</row>
    <row r="205" spans="1:85" x14ac:dyDescent="0.2">
      <c r="A205" s="9"/>
      <c r="B205" s="2">
        <f t="shared" si="18"/>
        <v>-30</v>
      </c>
      <c r="C205" s="10">
        <f t="shared" si="17"/>
        <v>0.1575</v>
      </c>
      <c r="D205" s="10"/>
      <c r="E205" s="10"/>
      <c r="F205" s="10"/>
      <c r="G205" s="10"/>
      <c r="H205" s="9"/>
      <c r="I205" s="9"/>
      <c r="J205" s="9"/>
      <c r="K205" s="9"/>
      <c r="L205" s="9"/>
      <c r="M205" s="9"/>
      <c r="N205" s="9"/>
      <c r="O205" s="9"/>
      <c r="P205" s="2"/>
      <c r="Q205" s="10"/>
      <c r="R205" s="9"/>
      <c r="S205" s="9"/>
      <c r="T205" s="9"/>
      <c r="U205" s="9"/>
      <c r="V205" s="9"/>
      <c r="W205" s="2"/>
      <c r="X205" s="2"/>
      <c r="Y205" s="2"/>
      <c r="Z205" s="2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</row>
    <row r="206" spans="1:85" x14ac:dyDescent="0.2">
      <c r="A206" s="9"/>
      <c r="B206" s="2">
        <f t="shared" si="18"/>
        <v>-20</v>
      </c>
      <c r="C206" s="10">
        <f t="shared" si="17"/>
        <v>6.9999999999999993E-2</v>
      </c>
      <c r="D206" s="10"/>
      <c r="E206" s="10"/>
      <c r="F206" s="10"/>
      <c r="G206" s="10"/>
      <c r="H206" s="9"/>
      <c r="I206" s="9"/>
      <c r="J206" s="9"/>
      <c r="K206" s="9"/>
      <c r="L206" s="9"/>
      <c r="M206" s="9"/>
      <c r="N206" s="9"/>
      <c r="O206" s="9"/>
      <c r="P206" s="2"/>
      <c r="Q206" s="10"/>
      <c r="R206" s="9"/>
      <c r="S206" s="9"/>
      <c r="T206" s="9"/>
      <c r="U206" s="9"/>
      <c r="V206" s="9"/>
      <c r="W206" s="2"/>
      <c r="X206" s="2"/>
      <c r="Y206" s="2"/>
      <c r="Z206" s="2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</row>
    <row r="207" spans="1:85" x14ac:dyDescent="0.2">
      <c r="A207" s="9"/>
      <c r="B207" s="2">
        <f t="shared" si="18"/>
        <v>-10</v>
      </c>
      <c r="C207" s="10">
        <f t="shared" si="17"/>
        <v>1.7499999999999998E-2</v>
      </c>
      <c r="D207" s="10"/>
      <c r="E207" s="10"/>
      <c r="F207" s="10"/>
      <c r="G207" s="10"/>
      <c r="H207" s="9"/>
      <c r="I207" s="9"/>
      <c r="J207" s="9"/>
      <c r="K207" s="9"/>
      <c r="L207" s="9"/>
      <c r="M207" s="9"/>
      <c r="N207" s="9"/>
      <c r="O207" s="9"/>
      <c r="P207" s="2"/>
      <c r="Q207" s="10"/>
      <c r="R207" s="9"/>
      <c r="S207" s="9"/>
      <c r="T207" s="9"/>
      <c r="U207" s="9"/>
      <c r="V207" s="9"/>
      <c r="W207" s="2"/>
      <c r="X207" s="2"/>
      <c r="Y207" s="2"/>
      <c r="Z207" s="2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</row>
    <row r="208" spans="1:85" x14ac:dyDescent="0.2">
      <c r="A208" s="9"/>
      <c r="B208" s="2">
        <v>0</v>
      </c>
      <c r="C208" s="25">
        <f>1/(4*$C$5)</f>
        <v>1428.5714285714287</v>
      </c>
      <c r="D208" s="25"/>
      <c r="E208" s="25"/>
      <c r="F208" s="25"/>
      <c r="G208" s="25"/>
      <c r="H208" s="9"/>
      <c r="I208" s="9"/>
      <c r="J208" s="9"/>
      <c r="K208" s="9"/>
      <c r="L208" s="9"/>
      <c r="M208" s="9"/>
      <c r="N208" s="9"/>
      <c r="O208" s="9"/>
      <c r="P208" s="2"/>
      <c r="Q208" s="25"/>
      <c r="R208" s="9"/>
      <c r="S208" s="9"/>
      <c r="T208" s="9"/>
      <c r="U208" s="9"/>
      <c r="V208" s="9"/>
      <c r="W208" s="2"/>
      <c r="X208" s="2"/>
      <c r="Y208" s="2"/>
      <c r="Z208" s="2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</row>
    <row r="209" spans="1:85" x14ac:dyDescent="0.2">
      <c r="A209" s="9"/>
      <c r="B209" s="2">
        <f>B208+10</f>
        <v>10</v>
      </c>
      <c r="C209" s="10">
        <f t="shared" ref="C209:C272" si="19">$C$5*B209^2</f>
        <v>1.7499999999999998E-2</v>
      </c>
      <c r="D209" s="10"/>
      <c r="E209" s="10"/>
      <c r="F209" s="10"/>
      <c r="G209" s="10"/>
      <c r="H209" s="9"/>
      <c r="I209" s="9"/>
      <c r="J209" s="9"/>
      <c r="K209" s="9"/>
      <c r="L209" s="9"/>
      <c r="M209" s="9"/>
      <c r="N209" s="9"/>
      <c r="O209" s="9"/>
      <c r="P209" s="2"/>
      <c r="Q209" s="10"/>
      <c r="R209" s="9"/>
      <c r="S209" s="9"/>
      <c r="T209" s="9"/>
      <c r="U209" s="9"/>
      <c r="V209" s="9"/>
      <c r="W209" s="2"/>
      <c r="X209" s="2"/>
      <c r="Y209" s="2"/>
      <c r="Z209" s="2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</row>
    <row r="210" spans="1:85" x14ac:dyDescent="0.2">
      <c r="A210" s="9"/>
      <c r="B210" s="2">
        <f t="shared" ref="B210:B273" si="20">B209+10</f>
        <v>20</v>
      </c>
      <c r="C210" s="10">
        <f t="shared" si="19"/>
        <v>6.9999999999999993E-2</v>
      </c>
      <c r="D210" s="10"/>
      <c r="E210" s="10"/>
      <c r="F210" s="10"/>
      <c r="G210" s="10"/>
      <c r="H210" s="9"/>
      <c r="I210" s="9"/>
      <c r="J210" s="9"/>
      <c r="K210" s="9"/>
      <c r="L210" s="9"/>
      <c r="M210" s="9"/>
      <c r="N210" s="9"/>
      <c r="O210" s="9"/>
      <c r="P210" s="2"/>
      <c r="Q210" s="10"/>
      <c r="R210" s="9"/>
      <c r="S210" s="9"/>
      <c r="T210" s="9"/>
      <c r="U210" s="9"/>
      <c r="V210" s="9"/>
      <c r="W210" s="2"/>
      <c r="X210" s="2"/>
      <c r="Y210" s="2"/>
      <c r="Z210" s="2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</row>
    <row r="211" spans="1:85" x14ac:dyDescent="0.2">
      <c r="A211" s="9"/>
      <c r="B211" s="2">
        <f t="shared" si="20"/>
        <v>30</v>
      </c>
      <c r="C211" s="10">
        <f t="shared" si="19"/>
        <v>0.1575</v>
      </c>
      <c r="D211" s="10"/>
      <c r="E211" s="10"/>
      <c r="F211" s="10"/>
      <c r="G211" s="10"/>
      <c r="H211" s="9"/>
      <c r="I211" s="9"/>
      <c r="J211" s="9"/>
      <c r="K211" s="9"/>
      <c r="L211" s="9"/>
      <c r="M211" s="9"/>
      <c r="N211" s="9"/>
      <c r="O211" s="9"/>
      <c r="P211" s="2"/>
      <c r="Q211" s="10"/>
      <c r="R211" s="9"/>
      <c r="S211" s="9"/>
      <c r="T211" s="9"/>
      <c r="U211" s="9"/>
      <c r="V211" s="9"/>
      <c r="W211" s="2"/>
      <c r="X211" s="2"/>
      <c r="Y211" s="2"/>
      <c r="Z211" s="2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</row>
    <row r="212" spans="1:85" x14ac:dyDescent="0.2">
      <c r="A212" s="9"/>
      <c r="B212" s="2">
        <f t="shared" si="20"/>
        <v>40</v>
      </c>
      <c r="C212" s="10">
        <f t="shared" si="19"/>
        <v>0.27999999999999997</v>
      </c>
      <c r="D212" s="10"/>
      <c r="E212" s="10"/>
      <c r="F212" s="10"/>
      <c r="G212" s="10"/>
      <c r="H212" s="9"/>
      <c r="I212" s="9"/>
      <c r="J212" s="9"/>
      <c r="K212" s="9"/>
      <c r="L212" s="9"/>
      <c r="M212" s="9"/>
      <c r="N212" s="9"/>
      <c r="O212" s="9"/>
      <c r="P212" s="2"/>
      <c r="Q212" s="10"/>
      <c r="R212" s="9"/>
      <c r="S212" s="9"/>
      <c r="T212" s="9"/>
      <c r="U212" s="9"/>
      <c r="V212" s="9"/>
      <c r="W212" s="2"/>
      <c r="X212" s="2"/>
      <c r="Y212" s="2"/>
      <c r="Z212" s="2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</row>
    <row r="213" spans="1:85" x14ac:dyDescent="0.2">
      <c r="A213" s="9"/>
      <c r="B213" s="2">
        <f t="shared" si="20"/>
        <v>50</v>
      </c>
      <c r="C213" s="10">
        <f t="shared" si="19"/>
        <v>0.4375</v>
      </c>
      <c r="D213" s="10"/>
      <c r="E213" s="10"/>
      <c r="F213" s="10"/>
      <c r="G213" s="10"/>
      <c r="H213" s="9"/>
      <c r="I213" s="9"/>
      <c r="J213" s="9"/>
      <c r="K213" s="9"/>
      <c r="L213" s="9"/>
      <c r="M213" s="9"/>
      <c r="N213" s="9"/>
      <c r="O213" s="9"/>
      <c r="P213" s="2"/>
      <c r="Q213" s="10"/>
      <c r="R213" s="9"/>
      <c r="S213" s="9"/>
      <c r="T213" s="9"/>
      <c r="U213" s="9"/>
      <c r="V213" s="9"/>
      <c r="W213" s="2"/>
      <c r="X213" s="2"/>
      <c r="Y213" s="2"/>
      <c r="Z213" s="2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</row>
    <row r="214" spans="1:85" x14ac:dyDescent="0.2">
      <c r="A214" s="9"/>
      <c r="B214" s="2">
        <f t="shared" si="20"/>
        <v>60</v>
      </c>
      <c r="C214" s="10">
        <f t="shared" si="19"/>
        <v>0.63</v>
      </c>
      <c r="D214" s="10"/>
      <c r="E214" s="10"/>
      <c r="F214" s="10"/>
      <c r="G214" s="10"/>
      <c r="H214" s="9"/>
      <c r="I214" s="9"/>
      <c r="J214" s="9"/>
      <c r="K214" s="9"/>
      <c r="L214" s="9"/>
      <c r="M214" s="9"/>
      <c r="N214" s="9"/>
      <c r="O214" s="9"/>
      <c r="P214" s="2"/>
      <c r="Q214" s="10"/>
      <c r="R214" s="9"/>
      <c r="S214" s="9"/>
      <c r="T214" s="9"/>
      <c r="U214" s="9"/>
      <c r="V214" s="9"/>
      <c r="W214" s="2"/>
      <c r="X214" s="2"/>
      <c r="Y214" s="2"/>
      <c r="Z214" s="2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</row>
    <row r="215" spans="1:85" x14ac:dyDescent="0.2">
      <c r="A215" s="9"/>
      <c r="B215" s="2">
        <f t="shared" si="20"/>
        <v>70</v>
      </c>
      <c r="C215" s="10">
        <f t="shared" si="19"/>
        <v>0.85750000000000004</v>
      </c>
      <c r="D215" s="10"/>
      <c r="E215" s="10"/>
      <c r="F215" s="10"/>
      <c r="G215" s="10"/>
      <c r="H215" s="9"/>
      <c r="I215" s="9"/>
      <c r="J215" s="9"/>
      <c r="K215" s="9"/>
      <c r="L215" s="9"/>
      <c r="M215" s="9"/>
      <c r="N215" s="9"/>
      <c r="O215" s="9"/>
      <c r="P215" s="2"/>
      <c r="Q215" s="10"/>
      <c r="R215" s="9"/>
      <c r="S215" s="9"/>
      <c r="T215" s="9"/>
      <c r="U215" s="9"/>
      <c r="V215" s="9"/>
      <c r="W215" s="2"/>
      <c r="X215" s="2"/>
      <c r="Y215" s="2"/>
      <c r="Z215" s="2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</row>
    <row r="216" spans="1:85" x14ac:dyDescent="0.2">
      <c r="A216" s="9"/>
      <c r="B216" s="2">
        <f t="shared" si="20"/>
        <v>80</v>
      </c>
      <c r="C216" s="10">
        <f t="shared" si="19"/>
        <v>1.1199999999999999</v>
      </c>
      <c r="D216" s="10"/>
      <c r="E216" s="10"/>
      <c r="F216" s="10"/>
      <c r="G216" s="10"/>
      <c r="H216" s="9"/>
      <c r="I216" s="9"/>
      <c r="J216" s="9"/>
      <c r="K216" s="9"/>
      <c r="L216" s="9"/>
      <c r="M216" s="9"/>
      <c r="N216" s="9"/>
      <c r="O216" s="9"/>
      <c r="P216" s="2"/>
      <c r="Q216" s="10"/>
      <c r="R216" s="9"/>
      <c r="S216" s="9"/>
      <c r="T216" s="9"/>
      <c r="U216" s="9"/>
      <c r="V216" s="9"/>
      <c r="W216" s="2"/>
      <c r="X216" s="2"/>
      <c r="Y216" s="2"/>
      <c r="Z216" s="2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</row>
    <row r="217" spans="1:85" x14ac:dyDescent="0.2">
      <c r="A217" s="9"/>
      <c r="B217" s="2">
        <f t="shared" si="20"/>
        <v>90</v>
      </c>
      <c r="C217" s="10">
        <f t="shared" si="19"/>
        <v>1.4175</v>
      </c>
      <c r="D217" s="10"/>
      <c r="E217" s="10"/>
      <c r="F217" s="10"/>
      <c r="G217" s="10"/>
      <c r="H217" s="9"/>
      <c r="I217" s="9"/>
      <c r="J217" s="9"/>
      <c r="K217" s="9"/>
      <c r="L217" s="9"/>
      <c r="M217" s="9"/>
      <c r="N217" s="9"/>
      <c r="O217" s="9"/>
      <c r="P217" s="2"/>
      <c r="Q217" s="10"/>
      <c r="R217" s="9"/>
      <c r="S217" s="9"/>
      <c r="T217" s="9"/>
      <c r="U217" s="9"/>
      <c r="V217" s="9"/>
      <c r="W217" s="2"/>
      <c r="X217" s="2"/>
      <c r="Y217" s="2"/>
      <c r="Z217" s="2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</row>
    <row r="218" spans="1:85" x14ac:dyDescent="0.2">
      <c r="A218" s="9"/>
      <c r="B218" s="2">
        <f t="shared" si="20"/>
        <v>100</v>
      </c>
      <c r="C218" s="10">
        <f t="shared" si="19"/>
        <v>1.75</v>
      </c>
      <c r="D218" s="10"/>
      <c r="E218" s="10"/>
      <c r="F218" s="10"/>
      <c r="G218" s="10"/>
      <c r="H218" s="9"/>
      <c r="I218" s="9"/>
      <c r="J218" s="9"/>
      <c r="K218" s="9"/>
      <c r="L218" s="9"/>
      <c r="M218" s="9"/>
      <c r="N218" s="9"/>
      <c r="O218" s="9"/>
      <c r="P218" s="2"/>
      <c r="Q218" s="10"/>
      <c r="R218" s="9"/>
      <c r="S218" s="9"/>
      <c r="T218" s="9"/>
      <c r="U218" s="9"/>
      <c r="V218" s="9"/>
      <c r="W218" s="2"/>
      <c r="X218" s="2"/>
      <c r="Y218" s="2"/>
      <c r="Z218" s="2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</row>
    <row r="219" spans="1:85" x14ac:dyDescent="0.2">
      <c r="A219" s="9"/>
      <c r="B219" s="2">
        <f t="shared" si="20"/>
        <v>110</v>
      </c>
      <c r="C219" s="10">
        <f t="shared" si="19"/>
        <v>2.1175000000000002</v>
      </c>
      <c r="D219" s="10"/>
      <c r="E219" s="10"/>
      <c r="F219" s="10"/>
      <c r="G219" s="10"/>
      <c r="H219" s="9"/>
      <c r="I219" s="9"/>
      <c r="J219" s="9"/>
      <c r="K219" s="9"/>
      <c r="L219" s="9"/>
      <c r="M219" s="9"/>
      <c r="N219" s="9"/>
      <c r="O219" s="9"/>
      <c r="P219" s="2"/>
      <c r="Q219" s="10"/>
      <c r="R219" s="9"/>
      <c r="S219" s="9"/>
      <c r="T219" s="9"/>
      <c r="U219" s="9"/>
      <c r="V219" s="9"/>
      <c r="W219" s="2"/>
      <c r="X219" s="2"/>
      <c r="Y219" s="2"/>
      <c r="Z219" s="2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</row>
    <row r="220" spans="1:85" x14ac:dyDescent="0.2">
      <c r="A220" s="9"/>
      <c r="B220" s="2">
        <f t="shared" si="20"/>
        <v>120</v>
      </c>
      <c r="C220" s="10">
        <f t="shared" si="19"/>
        <v>2.52</v>
      </c>
      <c r="D220" s="10"/>
      <c r="E220" s="10"/>
      <c r="F220" s="10"/>
      <c r="G220" s="10"/>
      <c r="H220" s="9"/>
      <c r="I220" s="9"/>
      <c r="J220" s="9"/>
      <c r="K220" s="9"/>
      <c r="L220" s="9"/>
      <c r="M220" s="9"/>
      <c r="N220" s="9"/>
      <c r="O220" s="9"/>
      <c r="P220" s="2"/>
      <c r="Q220" s="10"/>
      <c r="R220" s="9"/>
      <c r="S220" s="9"/>
      <c r="T220" s="9"/>
      <c r="U220" s="9"/>
      <c r="V220" s="9"/>
      <c r="W220" s="2"/>
      <c r="X220" s="2"/>
      <c r="Y220" s="2"/>
      <c r="Z220" s="2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</row>
    <row r="221" spans="1:85" x14ac:dyDescent="0.2">
      <c r="A221" s="9"/>
      <c r="B221" s="2">
        <f t="shared" si="20"/>
        <v>130</v>
      </c>
      <c r="C221" s="10">
        <f t="shared" si="19"/>
        <v>2.9575</v>
      </c>
      <c r="D221" s="10"/>
      <c r="E221" s="10"/>
      <c r="F221" s="10"/>
      <c r="G221" s="10"/>
      <c r="H221" s="9"/>
      <c r="I221" s="9"/>
      <c r="J221" s="9"/>
      <c r="K221" s="9"/>
      <c r="L221" s="9"/>
      <c r="M221" s="9"/>
      <c r="N221" s="9"/>
      <c r="O221" s="9"/>
      <c r="P221" s="2"/>
      <c r="Q221" s="10"/>
      <c r="R221" s="9"/>
      <c r="S221" s="9"/>
      <c r="T221" s="9"/>
      <c r="U221" s="9"/>
      <c r="V221" s="9"/>
      <c r="W221" s="2"/>
      <c r="X221" s="2"/>
      <c r="Y221" s="2"/>
      <c r="Z221" s="2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</row>
    <row r="222" spans="1:85" x14ac:dyDescent="0.2">
      <c r="A222" s="9"/>
      <c r="B222" s="2">
        <f t="shared" si="20"/>
        <v>140</v>
      </c>
      <c r="C222" s="10">
        <f t="shared" si="19"/>
        <v>3.43</v>
      </c>
      <c r="D222" s="10"/>
      <c r="E222" s="10"/>
      <c r="F222" s="10"/>
      <c r="G222" s="10"/>
      <c r="H222" s="9"/>
      <c r="I222" s="9"/>
      <c r="J222" s="9"/>
      <c r="K222" s="9"/>
      <c r="L222" s="9"/>
      <c r="M222" s="9"/>
      <c r="N222" s="9"/>
      <c r="O222" s="9"/>
      <c r="P222" s="2"/>
      <c r="Q222" s="10"/>
      <c r="R222" s="9"/>
      <c r="S222" s="9"/>
      <c r="T222" s="9"/>
      <c r="U222" s="9"/>
      <c r="V222" s="9"/>
      <c r="W222" s="2"/>
      <c r="X222" s="2"/>
      <c r="Y222" s="2"/>
      <c r="Z222" s="2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</row>
    <row r="223" spans="1:85" x14ac:dyDescent="0.2">
      <c r="A223" s="9"/>
      <c r="B223" s="2">
        <f t="shared" si="20"/>
        <v>150</v>
      </c>
      <c r="C223" s="10">
        <f t="shared" si="19"/>
        <v>3.9375</v>
      </c>
      <c r="D223" s="10"/>
      <c r="E223" s="10"/>
      <c r="F223" s="10"/>
      <c r="G223" s="10"/>
      <c r="H223" s="9"/>
      <c r="I223" s="9"/>
      <c r="J223" s="9"/>
      <c r="K223" s="9"/>
      <c r="L223" s="9"/>
      <c r="M223" s="9"/>
      <c r="N223" s="9"/>
      <c r="O223" s="9"/>
      <c r="P223" s="2"/>
      <c r="Q223" s="10"/>
      <c r="R223" s="9"/>
      <c r="S223" s="9"/>
      <c r="T223" s="9"/>
      <c r="U223" s="9"/>
      <c r="V223" s="9"/>
      <c r="W223" s="2"/>
      <c r="X223" s="2"/>
      <c r="Y223" s="2"/>
      <c r="Z223" s="2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</row>
    <row r="224" spans="1:85" x14ac:dyDescent="0.2">
      <c r="A224" s="9"/>
      <c r="B224" s="2">
        <f t="shared" si="20"/>
        <v>160</v>
      </c>
      <c r="C224" s="10">
        <f t="shared" si="19"/>
        <v>4.4799999999999995</v>
      </c>
      <c r="D224" s="10"/>
      <c r="E224" s="10"/>
      <c r="F224" s="10"/>
      <c r="G224" s="10"/>
      <c r="H224" s="9"/>
      <c r="I224" s="9"/>
      <c r="J224" s="9"/>
      <c r="K224" s="9"/>
      <c r="L224" s="9"/>
      <c r="M224" s="9"/>
      <c r="N224" s="9"/>
      <c r="O224" s="9"/>
      <c r="P224" s="2"/>
      <c r="Q224" s="10"/>
      <c r="R224" s="9"/>
      <c r="S224" s="9"/>
      <c r="T224" s="9"/>
      <c r="U224" s="9"/>
      <c r="V224" s="9"/>
      <c r="W224" s="2"/>
      <c r="X224" s="2"/>
      <c r="Y224" s="2"/>
      <c r="Z224" s="2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</row>
    <row r="225" spans="1:85" x14ac:dyDescent="0.2">
      <c r="A225" s="9"/>
      <c r="B225" s="2">
        <f t="shared" si="20"/>
        <v>170</v>
      </c>
      <c r="C225" s="10">
        <f t="shared" si="19"/>
        <v>5.0575000000000001</v>
      </c>
      <c r="D225" s="10"/>
      <c r="E225" s="10"/>
      <c r="F225" s="10"/>
      <c r="G225" s="10"/>
      <c r="H225" s="9"/>
      <c r="I225" s="9"/>
      <c r="J225" s="9"/>
      <c r="K225" s="9"/>
      <c r="L225" s="9"/>
      <c r="M225" s="9"/>
      <c r="N225" s="9"/>
      <c r="O225" s="9"/>
      <c r="P225" s="2"/>
      <c r="Q225" s="10"/>
      <c r="R225" s="9"/>
      <c r="S225" s="9"/>
      <c r="T225" s="9"/>
      <c r="U225" s="9"/>
      <c r="V225" s="9"/>
      <c r="W225" s="2"/>
      <c r="X225" s="2"/>
      <c r="Y225" s="2"/>
      <c r="Z225" s="2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</row>
    <row r="226" spans="1:85" x14ac:dyDescent="0.2">
      <c r="A226" s="9"/>
      <c r="B226" s="2">
        <f t="shared" si="20"/>
        <v>180</v>
      </c>
      <c r="C226" s="10">
        <f t="shared" si="19"/>
        <v>5.67</v>
      </c>
      <c r="D226" s="10"/>
      <c r="E226" s="10"/>
      <c r="F226" s="10"/>
      <c r="G226" s="10"/>
      <c r="H226" s="9"/>
      <c r="I226" s="9"/>
      <c r="J226" s="9"/>
      <c r="K226" s="9"/>
      <c r="L226" s="9"/>
      <c r="M226" s="9"/>
      <c r="N226" s="9"/>
      <c r="O226" s="9"/>
      <c r="P226" s="2"/>
      <c r="Q226" s="10"/>
      <c r="R226" s="9"/>
      <c r="S226" s="9"/>
      <c r="T226" s="9"/>
      <c r="U226" s="9"/>
      <c r="V226" s="9"/>
      <c r="W226" s="2"/>
      <c r="X226" s="2"/>
      <c r="Y226" s="2"/>
      <c r="Z226" s="2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</row>
    <row r="227" spans="1:85" x14ac:dyDescent="0.2">
      <c r="A227" s="9"/>
      <c r="B227" s="2">
        <f t="shared" si="20"/>
        <v>190</v>
      </c>
      <c r="C227" s="10">
        <f t="shared" si="19"/>
        <v>6.3174999999999999</v>
      </c>
      <c r="D227" s="10"/>
      <c r="E227" s="10"/>
      <c r="F227" s="10"/>
      <c r="G227" s="10"/>
      <c r="H227" s="9"/>
      <c r="I227" s="9"/>
      <c r="J227" s="9"/>
      <c r="K227" s="9"/>
      <c r="L227" s="9"/>
      <c r="M227" s="9"/>
      <c r="N227" s="9"/>
      <c r="O227" s="9"/>
      <c r="P227" s="2"/>
      <c r="Q227" s="10"/>
      <c r="R227" s="9"/>
      <c r="S227" s="9"/>
      <c r="T227" s="9"/>
      <c r="U227" s="9"/>
      <c r="V227" s="9"/>
      <c r="W227" s="2"/>
      <c r="X227" s="2"/>
      <c r="Y227" s="2"/>
      <c r="Z227" s="2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</row>
    <row r="228" spans="1:85" x14ac:dyDescent="0.2">
      <c r="A228" s="9"/>
      <c r="B228" s="2">
        <f t="shared" si="20"/>
        <v>200</v>
      </c>
      <c r="C228" s="10">
        <f t="shared" si="19"/>
        <v>7</v>
      </c>
      <c r="D228" s="10"/>
      <c r="E228" s="10"/>
      <c r="F228" s="10"/>
      <c r="G228" s="10"/>
      <c r="H228" s="9"/>
      <c r="I228" s="9"/>
      <c r="J228" s="9"/>
      <c r="K228" s="9"/>
      <c r="L228" s="9"/>
      <c r="M228" s="9"/>
      <c r="N228" s="9"/>
      <c r="O228" s="9"/>
      <c r="P228" s="2"/>
      <c r="Q228" s="10"/>
      <c r="R228" s="9"/>
      <c r="S228" s="9"/>
      <c r="T228" s="9"/>
      <c r="U228" s="9"/>
      <c r="V228" s="9"/>
      <c r="W228" s="2"/>
      <c r="X228" s="2"/>
      <c r="Y228" s="2"/>
      <c r="Z228" s="2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</row>
    <row r="229" spans="1:85" x14ac:dyDescent="0.2">
      <c r="A229" s="9"/>
      <c r="B229" s="2">
        <f t="shared" si="20"/>
        <v>210</v>
      </c>
      <c r="C229" s="10">
        <f t="shared" si="19"/>
        <v>7.7175000000000002</v>
      </c>
      <c r="D229" s="10"/>
      <c r="E229" s="10"/>
      <c r="F229" s="10"/>
      <c r="G229" s="10"/>
      <c r="H229" s="9"/>
      <c r="I229" s="9"/>
      <c r="J229" s="9"/>
      <c r="K229" s="9"/>
      <c r="L229" s="9"/>
      <c r="M229" s="9"/>
      <c r="N229" s="9"/>
      <c r="O229" s="9"/>
      <c r="P229" s="2"/>
      <c r="Q229" s="10"/>
      <c r="R229" s="9"/>
      <c r="S229" s="9"/>
      <c r="T229" s="9"/>
      <c r="U229" s="9"/>
      <c r="V229" s="9"/>
      <c r="W229" s="2"/>
      <c r="X229" s="2"/>
      <c r="Y229" s="2"/>
      <c r="Z229" s="2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</row>
    <row r="230" spans="1:85" x14ac:dyDescent="0.2">
      <c r="A230" s="9"/>
      <c r="B230" s="2">
        <f t="shared" si="20"/>
        <v>220</v>
      </c>
      <c r="C230" s="10">
        <f t="shared" si="19"/>
        <v>8.4700000000000006</v>
      </c>
      <c r="D230" s="10"/>
      <c r="E230" s="10"/>
      <c r="F230" s="10"/>
      <c r="G230" s="10"/>
      <c r="H230" s="9"/>
      <c r="I230" s="9"/>
      <c r="J230" s="9"/>
      <c r="K230" s="9"/>
      <c r="L230" s="9"/>
      <c r="M230" s="9"/>
      <c r="N230" s="9"/>
      <c r="O230" s="9"/>
      <c r="P230" s="2"/>
      <c r="Q230" s="10"/>
      <c r="R230" s="9"/>
      <c r="S230" s="9"/>
      <c r="T230" s="9"/>
      <c r="U230" s="9"/>
      <c r="V230" s="9"/>
      <c r="W230" s="2"/>
      <c r="X230" s="2"/>
      <c r="Y230" s="2"/>
      <c r="Z230" s="2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</row>
    <row r="231" spans="1:85" x14ac:dyDescent="0.2">
      <c r="A231" s="9"/>
      <c r="B231" s="2">
        <f t="shared" si="20"/>
        <v>230</v>
      </c>
      <c r="C231" s="10">
        <f t="shared" si="19"/>
        <v>9.2575000000000003</v>
      </c>
      <c r="D231" s="10"/>
      <c r="E231" s="10"/>
      <c r="F231" s="10"/>
      <c r="G231" s="10"/>
      <c r="H231" s="9"/>
      <c r="I231" s="9"/>
      <c r="J231" s="9"/>
      <c r="K231" s="9"/>
      <c r="L231" s="9"/>
      <c r="M231" s="9"/>
      <c r="N231" s="9"/>
      <c r="O231" s="9"/>
      <c r="P231" s="2"/>
      <c r="Q231" s="10"/>
      <c r="R231" s="9"/>
      <c r="S231" s="9"/>
      <c r="T231" s="9"/>
      <c r="U231" s="9"/>
      <c r="V231" s="9"/>
      <c r="W231" s="2"/>
      <c r="X231" s="2"/>
      <c r="Y231" s="2"/>
      <c r="Z231" s="2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</row>
    <row r="232" spans="1:85" x14ac:dyDescent="0.2">
      <c r="A232" s="9"/>
      <c r="B232" s="2">
        <f t="shared" si="20"/>
        <v>240</v>
      </c>
      <c r="C232" s="10">
        <f t="shared" si="19"/>
        <v>10.08</v>
      </c>
      <c r="D232" s="10"/>
      <c r="E232" s="10"/>
      <c r="F232" s="10"/>
      <c r="G232" s="10"/>
      <c r="H232" s="9"/>
      <c r="I232" s="9"/>
      <c r="J232" s="9"/>
      <c r="K232" s="9"/>
      <c r="L232" s="9"/>
      <c r="M232" s="9"/>
      <c r="N232" s="9"/>
      <c r="O232" s="9"/>
      <c r="P232" s="2"/>
      <c r="Q232" s="10"/>
      <c r="R232" s="9"/>
      <c r="S232" s="9"/>
      <c r="T232" s="9"/>
      <c r="U232" s="9"/>
      <c r="V232" s="9"/>
      <c r="W232" s="2"/>
      <c r="X232" s="2"/>
      <c r="Y232" s="2"/>
      <c r="Z232" s="2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</row>
    <row r="233" spans="1:85" x14ac:dyDescent="0.2">
      <c r="A233" s="9"/>
      <c r="B233" s="2">
        <f t="shared" si="20"/>
        <v>250</v>
      </c>
      <c r="C233" s="10">
        <f t="shared" si="19"/>
        <v>10.9375</v>
      </c>
      <c r="D233" s="10"/>
      <c r="E233" s="10"/>
      <c r="F233" s="10"/>
      <c r="G233" s="10"/>
      <c r="H233" s="9"/>
      <c r="I233" s="9"/>
      <c r="J233" s="9"/>
      <c r="K233" s="9"/>
      <c r="L233" s="9"/>
      <c r="M233" s="9"/>
      <c r="N233" s="9"/>
      <c r="O233" s="9"/>
      <c r="P233" s="2"/>
      <c r="Q233" s="10"/>
      <c r="R233" s="9"/>
      <c r="S233" s="9"/>
      <c r="T233" s="9"/>
      <c r="U233" s="9"/>
      <c r="V233" s="9"/>
      <c r="W233" s="2"/>
      <c r="X233" s="2"/>
      <c r="Y233" s="2"/>
      <c r="Z233" s="2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</row>
    <row r="234" spans="1:85" x14ac:dyDescent="0.2">
      <c r="A234" s="9"/>
      <c r="B234" s="2">
        <f t="shared" si="20"/>
        <v>260</v>
      </c>
      <c r="C234" s="10">
        <f t="shared" si="19"/>
        <v>11.83</v>
      </c>
      <c r="D234" s="10"/>
      <c r="E234" s="10"/>
      <c r="F234" s="10"/>
      <c r="G234" s="10"/>
      <c r="H234" s="9"/>
      <c r="I234" s="9"/>
      <c r="J234" s="9"/>
      <c r="K234" s="9"/>
      <c r="L234" s="9"/>
      <c r="M234" s="9"/>
      <c r="N234" s="9"/>
      <c r="O234" s="9"/>
      <c r="P234" s="2"/>
      <c r="Q234" s="10"/>
      <c r="R234" s="9"/>
      <c r="S234" s="9"/>
      <c r="T234" s="9"/>
      <c r="U234" s="9"/>
      <c r="V234" s="9"/>
      <c r="W234" s="2"/>
      <c r="X234" s="2"/>
      <c r="Y234" s="2"/>
      <c r="Z234" s="2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</row>
    <row r="235" spans="1:85" x14ac:dyDescent="0.2">
      <c r="A235" s="9"/>
      <c r="B235" s="2">
        <f t="shared" si="20"/>
        <v>270</v>
      </c>
      <c r="C235" s="10">
        <f t="shared" si="19"/>
        <v>12.7575</v>
      </c>
      <c r="D235" s="10"/>
      <c r="E235" s="10"/>
      <c r="F235" s="10"/>
      <c r="G235" s="10"/>
      <c r="H235" s="9"/>
      <c r="I235" s="9"/>
      <c r="J235" s="9"/>
      <c r="K235" s="9"/>
      <c r="L235" s="9"/>
      <c r="M235" s="9"/>
      <c r="N235" s="9"/>
      <c r="O235" s="9"/>
      <c r="P235" s="2"/>
      <c r="Q235" s="10"/>
      <c r="R235" s="9"/>
      <c r="S235" s="9"/>
      <c r="T235" s="9"/>
      <c r="U235" s="9"/>
      <c r="V235" s="9"/>
      <c r="W235" s="2"/>
      <c r="X235" s="2"/>
      <c r="Y235" s="2"/>
      <c r="Z235" s="2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</row>
    <row r="236" spans="1:85" x14ac:dyDescent="0.2">
      <c r="A236" s="9"/>
      <c r="B236" s="2">
        <f t="shared" si="20"/>
        <v>280</v>
      </c>
      <c r="C236" s="10">
        <f t="shared" si="19"/>
        <v>13.72</v>
      </c>
      <c r="D236" s="10"/>
      <c r="E236" s="10"/>
      <c r="F236" s="10"/>
      <c r="G236" s="10"/>
      <c r="H236" s="9"/>
      <c r="I236" s="9"/>
      <c r="J236" s="9"/>
      <c r="K236" s="9"/>
      <c r="L236" s="9"/>
      <c r="M236" s="9"/>
      <c r="N236" s="9"/>
      <c r="O236" s="9"/>
      <c r="P236" s="2"/>
      <c r="Q236" s="10"/>
      <c r="R236" s="9"/>
      <c r="S236" s="9"/>
      <c r="T236" s="9"/>
      <c r="U236" s="9"/>
      <c r="V236" s="9"/>
      <c r="W236" s="2"/>
      <c r="X236" s="2"/>
      <c r="Y236" s="2"/>
      <c r="Z236" s="2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</row>
    <row r="237" spans="1:85" x14ac:dyDescent="0.2">
      <c r="A237" s="9"/>
      <c r="B237" s="2">
        <f t="shared" si="20"/>
        <v>290</v>
      </c>
      <c r="C237" s="10">
        <f t="shared" si="19"/>
        <v>14.717499999999999</v>
      </c>
      <c r="D237" s="10"/>
      <c r="E237" s="10"/>
      <c r="F237" s="10"/>
      <c r="G237" s="10"/>
      <c r="H237" s="9"/>
      <c r="I237" s="9"/>
      <c r="J237" s="9"/>
      <c r="K237" s="9"/>
      <c r="L237" s="9"/>
      <c r="M237" s="9"/>
      <c r="N237" s="9"/>
      <c r="O237" s="9"/>
      <c r="P237" s="2"/>
      <c r="Q237" s="10"/>
      <c r="R237" s="9"/>
      <c r="S237" s="9"/>
      <c r="T237" s="9"/>
      <c r="U237" s="9"/>
      <c r="V237" s="9"/>
      <c r="W237" s="2"/>
      <c r="X237" s="2"/>
      <c r="Y237" s="2"/>
      <c r="Z237" s="2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</row>
    <row r="238" spans="1:85" x14ac:dyDescent="0.2">
      <c r="A238" s="9"/>
      <c r="B238" s="2">
        <f t="shared" si="20"/>
        <v>300</v>
      </c>
      <c r="C238" s="10">
        <f t="shared" si="19"/>
        <v>15.75</v>
      </c>
      <c r="D238" s="10"/>
      <c r="E238" s="10"/>
      <c r="F238" s="10"/>
      <c r="G238" s="10"/>
      <c r="H238" s="9"/>
      <c r="I238" s="9"/>
      <c r="J238" s="9"/>
      <c r="K238" s="9"/>
      <c r="L238" s="9"/>
      <c r="M238" s="9"/>
      <c r="N238" s="9"/>
      <c r="O238" s="9"/>
      <c r="P238" s="2"/>
      <c r="Q238" s="10"/>
      <c r="R238" s="9"/>
      <c r="S238" s="9"/>
      <c r="T238" s="9"/>
      <c r="U238" s="9"/>
      <c r="V238" s="9"/>
      <c r="W238" s="2"/>
      <c r="X238" s="2"/>
      <c r="Y238" s="2"/>
      <c r="Z238" s="2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</row>
    <row r="239" spans="1:85" x14ac:dyDescent="0.2">
      <c r="A239" s="9"/>
      <c r="B239" s="2">
        <f t="shared" si="20"/>
        <v>310</v>
      </c>
      <c r="C239" s="10">
        <f t="shared" si="19"/>
        <v>16.817499999999999</v>
      </c>
      <c r="D239" s="10"/>
      <c r="E239" s="10"/>
      <c r="F239" s="10"/>
      <c r="G239" s="10"/>
      <c r="H239" s="9"/>
      <c r="I239" s="9"/>
      <c r="J239" s="9"/>
      <c r="K239" s="9"/>
      <c r="L239" s="9"/>
      <c r="M239" s="9"/>
      <c r="N239" s="9"/>
      <c r="O239" s="9"/>
      <c r="P239" s="2"/>
      <c r="Q239" s="10"/>
      <c r="R239" s="9"/>
      <c r="S239" s="9"/>
      <c r="T239" s="9"/>
      <c r="U239" s="9"/>
      <c r="V239" s="9"/>
      <c r="W239" s="2"/>
      <c r="X239" s="2"/>
      <c r="Y239" s="2"/>
      <c r="Z239" s="2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</row>
    <row r="240" spans="1:85" x14ac:dyDescent="0.2">
      <c r="A240" s="9"/>
      <c r="B240" s="2">
        <f t="shared" si="20"/>
        <v>320</v>
      </c>
      <c r="C240" s="10">
        <f t="shared" si="19"/>
        <v>17.919999999999998</v>
      </c>
      <c r="D240" s="10"/>
      <c r="E240" s="10"/>
      <c r="F240" s="10"/>
      <c r="G240" s="10"/>
      <c r="H240" s="9"/>
      <c r="I240" s="9"/>
      <c r="J240" s="9"/>
      <c r="K240" s="9"/>
      <c r="L240" s="9"/>
      <c r="M240" s="9"/>
      <c r="N240" s="9"/>
      <c r="O240" s="9"/>
      <c r="P240" s="2"/>
      <c r="Q240" s="10"/>
      <c r="R240" s="9"/>
      <c r="S240" s="9"/>
      <c r="T240" s="9"/>
      <c r="U240" s="9"/>
      <c r="V240" s="9"/>
      <c r="W240" s="2"/>
      <c r="X240" s="2"/>
      <c r="Y240" s="2"/>
      <c r="Z240" s="2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</row>
    <row r="241" spans="1:85" x14ac:dyDescent="0.2">
      <c r="A241" s="9"/>
      <c r="B241" s="2">
        <f t="shared" si="20"/>
        <v>330</v>
      </c>
      <c r="C241" s="10">
        <f t="shared" si="19"/>
        <v>19.057500000000001</v>
      </c>
      <c r="D241" s="10"/>
      <c r="E241" s="10"/>
      <c r="F241" s="10"/>
      <c r="G241" s="10"/>
      <c r="H241" s="9"/>
      <c r="I241" s="9"/>
      <c r="J241" s="9"/>
      <c r="K241" s="9"/>
      <c r="L241" s="9"/>
      <c r="M241" s="9"/>
      <c r="N241" s="9"/>
      <c r="O241" s="9"/>
      <c r="P241" s="2"/>
      <c r="Q241" s="10"/>
      <c r="R241" s="9"/>
      <c r="S241" s="9"/>
      <c r="T241" s="9"/>
      <c r="U241" s="9"/>
      <c r="V241" s="9"/>
      <c r="W241" s="2"/>
      <c r="X241" s="2"/>
      <c r="Y241" s="2"/>
      <c r="Z241" s="2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</row>
    <row r="242" spans="1:85" x14ac:dyDescent="0.2">
      <c r="A242" s="9"/>
      <c r="B242" s="2">
        <f t="shared" si="20"/>
        <v>340</v>
      </c>
      <c r="C242" s="10">
        <f t="shared" si="19"/>
        <v>20.23</v>
      </c>
      <c r="D242" s="10"/>
      <c r="E242" s="10"/>
      <c r="F242" s="10"/>
      <c r="G242" s="10"/>
      <c r="H242" s="9"/>
      <c r="I242" s="9"/>
      <c r="J242" s="9"/>
      <c r="K242" s="9"/>
      <c r="L242" s="9"/>
      <c r="M242" s="9"/>
      <c r="N242" s="9"/>
      <c r="O242" s="9"/>
      <c r="P242" s="2"/>
      <c r="Q242" s="10"/>
      <c r="R242" s="9"/>
      <c r="S242" s="9"/>
      <c r="T242" s="9"/>
      <c r="U242" s="9"/>
      <c r="V242" s="9"/>
      <c r="W242" s="2"/>
      <c r="X242" s="2"/>
      <c r="Y242" s="2"/>
      <c r="Z242" s="2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</row>
    <row r="243" spans="1:85" x14ac:dyDescent="0.2">
      <c r="A243" s="9"/>
      <c r="B243" s="2">
        <f t="shared" si="20"/>
        <v>350</v>
      </c>
      <c r="C243" s="10">
        <f t="shared" si="19"/>
        <v>21.4375</v>
      </c>
      <c r="D243" s="10"/>
      <c r="E243" s="10"/>
      <c r="F243" s="10"/>
      <c r="G243" s="10"/>
      <c r="H243" s="9"/>
      <c r="I243" s="9"/>
      <c r="J243" s="9"/>
      <c r="K243" s="9"/>
      <c r="L243" s="9"/>
      <c r="M243" s="9"/>
      <c r="N243" s="9"/>
      <c r="O243" s="9"/>
      <c r="P243" s="2"/>
      <c r="Q243" s="10"/>
      <c r="R243" s="9"/>
      <c r="S243" s="9"/>
      <c r="T243" s="9"/>
      <c r="U243" s="9"/>
      <c r="V243" s="9"/>
      <c r="W243" s="2"/>
      <c r="X243" s="2"/>
      <c r="Y243" s="2"/>
      <c r="Z243" s="2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</row>
    <row r="244" spans="1:85" x14ac:dyDescent="0.2">
      <c r="A244" s="9"/>
      <c r="B244" s="2">
        <f t="shared" si="20"/>
        <v>360</v>
      </c>
      <c r="C244" s="10">
        <f t="shared" si="19"/>
        <v>22.68</v>
      </c>
      <c r="D244" s="10"/>
      <c r="E244" s="10"/>
      <c r="F244" s="10"/>
      <c r="G244" s="10"/>
      <c r="H244" s="9"/>
      <c r="I244" s="9"/>
      <c r="J244" s="9"/>
      <c r="K244" s="9"/>
      <c r="L244" s="9"/>
      <c r="M244" s="9"/>
      <c r="N244" s="9"/>
      <c r="O244" s="9"/>
      <c r="P244" s="2"/>
      <c r="Q244" s="10"/>
      <c r="R244" s="9"/>
      <c r="S244" s="9"/>
      <c r="T244" s="9"/>
      <c r="U244" s="9"/>
      <c r="V244" s="9"/>
      <c r="W244" s="2"/>
      <c r="X244" s="2"/>
      <c r="Y244" s="2"/>
      <c r="Z244" s="2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</row>
    <row r="245" spans="1:85" x14ac:dyDescent="0.2">
      <c r="A245" s="9"/>
      <c r="B245" s="2">
        <f t="shared" si="20"/>
        <v>370</v>
      </c>
      <c r="C245" s="10">
        <f t="shared" si="19"/>
        <v>23.9575</v>
      </c>
      <c r="D245" s="10"/>
      <c r="E245" s="10"/>
      <c r="F245" s="10"/>
      <c r="G245" s="10"/>
      <c r="H245" s="9"/>
      <c r="I245" s="9"/>
      <c r="J245" s="9"/>
      <c r="K245" s="9"/>
      <c r="L245" s="9"/>
      <c r="M245" s="9"/>
      <c r="N245" s="9"/>
      <c r="O245" s="9"/>
      <c r="P245" s="2"/>
      <c r="Q245" s="10"/>
      <c r="R245" s="9"/>
      <c r="S245" s="9"/>
      <c r="T245" s="9"/>
      <c r="U245" s="9"/>
      <c r="V245" s="9"/>
      <c r="W245" s="2"/>
      <c r="X245" s="2"/>
      <c r="Y245" s="2"/>
      <c r="Z245" s="2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</row>
    <row r="246" spans="1:85" x14ac:dyDescent="0.2">
      <c r="A246" s="9"/>
      <c r="B246" s="2">
        <f t="shared" si="20"/>
        <v>380</v>
      </c>
      <c r="C246" s="10">
        <f t="shared" si="19"/>
        <v>25.27</v>
      </c>
      <c r="D246" s="10"/>
      <c r="E246" s="10"/>
      <c r="F246" s="10"/>
      <c r="G246" s="10"/>
      <c r="H246" s="9"/>
      <c r="I246" s="9"/>
      <c r="J246" s="9"/>
      <c r="K246" s="9"/>
      <c r="L246" s="9"/>
      <c r="M246" s="9"/>
      <c r="N246" s="9"/>
      <c r="O246" s="9"/>
      <c r="P246" s="2"/>
      <c r="Q246" s="10"/>
      <c r="R246" s="9"/>
      <c r="S246" s="9"/>
      <c r="T246" s="9"/>
      <c r="U246" s="9"/>
      <c r="V246" s="9"/>
      <c r="W246" s="2"/>
      <c r="X246" s="2"/>
      <c r="Y246" s="2"/>
      <c r="Z246" s="2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</row>
    <row r="247" spans="1:85" x14ac:dyDescent="0.2">
      <c r="A247" s="9"/>
      <c r="B247" s="2">
        <f t="shared" si="20"/>
        <v>390</v>
      </c>
      <c r="C247" s="10">
        <f t="shared" si="19"/>
        <v>26.6175</v>
      </c>
      <c r="D247" s="10"/>
      <c r="E247" s="10"/>
      <c r="F247" s="10"/>
      <c r="G247" s="10"/>
      <c r="H247" s="9"/>
      <c r="I247" s="9"/>
      <c r="J247" s="9"/>
      <c r="K247" s="9"/>
      <c r="L247" s="9"/>
      <c r="M247" s="9"/>
      <c r="N247" s="9"/>
      <c r="O247" s="9"/>
      <c r="P247" s="2"/>
      <c r="Q247" s="10"/>
      <c r="R247" s="9"/>
      <c r="S247" s="9"/>
      <c r="T247" s="9"/>
      <c r="U247" s="9"/>
      <c r="V247" s="9"/>
      <c r="W247" s="2"/>
      <c r="X247" s="2"/>
      <c r="Y247" s="2"/>
      <c r="Z247" s="2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</row>
    <row r="248" spans="1:85" x14ac:dyDescent="0.2">
      <c r="A248" s="9"/>
      <c r="B248" s="2">
        <f t="shared" si="20"/>
        <v>400</v>
      </c>
      <c r="C248" s="10">
        <f t="shared" si="19"/>
        <v>28</v>
      </c>
      <c r="D248" s="10"/>
      <c r="E248" s="10"/>
      <c r="F248" s="10"/>
      <c r="G248" s="10"/>
      <c r="H248" s="9"/>
      <c r="I248" s="9"/>
      <c r="J248" s="9"/>
      <c r="K248" s="9"/>
      <c r="L248" s="9"/>
      <c r="M248" s="9"/>
      <c r="N248" s="9"/>
      <c r="O248" s="9"/>
      <c r="P248" s="2"/>
      <c r="Q248" s="10"/>
      <c r="R248" s="9"/>
      <c r="S248" s="9"/>
      <c r="T248" s="9"/>
      <c r="U248" s="9"/>
      <c r="V248" s="9"/>
      <c r="W248" s="2"/>
      <c r="X248" s="2"/>
      <c r="Y248" s="2"/>
      <c r="Z248" s="2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</row>
    <row r="249" spans="1:85" x14ac:dyDescent="0.2">
      <c r="A249" s="9"/>
      <c r="B249" s="2">
        <f t="shared" si="20"/>
        <v>410</v>
      </c>
      <c r="C249" s="10">
        <f t="shared" si="19"/>
        <v>29.4175</v>
      </c>
      <c r="D249" s="10"/>
      <c r="E249" s="10"/>
      <c r="F249" s="10"/>
      <c r="G249" s="10"/>
      <c r="H249" s="9"/>
      <c r="I249" s="9"/>
      <c r="J249" s="9"/>
      <c r="K249" s="9"/>
      <c r="L249" s="9"/>
      <c r="M249" s="9"/>
      <c r="N249" s="9"/>
      <c r="O249" s="9"/>
      <c r="P249" s="2"/>
      <c r="Q249" s="10"/>
      <c r="R249" s="9"/>
      <c r="S249" s="9"/>
      <c r="T249" s="9"/>
      <c r="U249" s="9"/>
      <c r="V249" s="9"/>
      <c r="W249" s="2"/>
      <c r="X249" s="2"/>
      <c r="Y249" s="2"/>
      <c r="Z249" s="2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</row>
    <row r="250" spans="1:85" x14ac:dyDescent="0.2">
      <c r="A250" s="9"/>
      <c r="B250" s="2">
        <f t="shared" si="20"/>
        <v>420</v>
      </c>
      <c r="C250" s="10">
        <f t="shared" si="19"/>
        <v>30.87</v>
      </c>
      <c r="D250" s="10"/>
      <c r="E250" s="10"/>
      <c r="F250" s="10"/>
      <c r="G250" s="10"/>
      <c r="H250" s="9"/>
      <c r="I250" s="9"/>
      <c r="J250" s="9"/>
      <c r="K250" s="9"/>
      <c r="L250" s="9"/>
      <c r="M250" s="9"/>
      <c r="N250" s="9"/>
      <c r="O250" s="9"/>
      <c r="P250" s="2"/>
      <c r="Q250" s="10"/>
      <c r="R250" s="9"/>
      <c r="S250" s="9"/>
      <c r="T250" s="9"/>
      <c r="U250" s="9"/>
      <c r="V250" s="9"/>
      <c r="W250" s="2"/>
      <c r="X250" s="2"/>
      <c r="Y250" s="2"/>
      <c r="Z250" s="2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</row>
    <row r="251" spans="1:85" x14ac:dyDescent="0.2">
      <c r="A251" s="9"/>
      <c r="B251" s="2">
        <f t="shared" si="20"/>
        <v>430</v>
      </c>
      <c r="C251" s="10">
        <f t="shared" si="19"/>
        <v>32.357500000000002</v>
      </c>
      <c r="D251" s="10"/>
      <c r="E251" s="10"/>
      <c r="F251" s="10"/>
      <c r="G251" s="10"/>
      <c r="H251" s="9"/>
      <c r="I251" s="9"/>
      <c r="J251" s="9"/>
      <c r="K251" s="9"/>
      <c r="L251" s="9"/>
      <c r="M251" s="9"/>
      <c r="N251" s="9"/>
      <c r="O251" s="9"/>
      <c r="P251" s="2"/>
      <c r="Q251" s="10"/>
      <c r="R251" s="9"/>
      <c r="S251" s="9"/>
      <c r="T251" s="9"/>
      <c r="U251" s="9"/>
      <c r="V251" s="9"/>
      <c r="W251" s="2"/>
      <c r="X251" s="2"/>
      <c r="Y251" s="2"/>
      <c r="Z251" s="2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</row>
    <row r="252" spans="1:85" x14ac:dyDescent="0.2">
      <c r="A252" s="9"/>
      <c r="B252" s="2">
        <f t="shared" si="20"/>
        <v>440</v>
      </c>
      <c r="C252" s="10">
        <f t="shared" si="19"/>
        <v>33.880000000000003</v>
      </c>
      <c r="D252" s="10"/>
      <c r="E252" s="10"/>
      <c r="F252" s="10"/>
      <c r="G252" s="10"/>
      <c r="H252" s="9"/>
      <c r="I252" s="9"/>
      <c r="J252" s="9"/>
      <c r="K252" s="9"/>
      <c r="L252" s="9"/>
      <c r="M252" s="9"/>
      <c r="N252" s="9"/>
      <c r="O252" s="9"/>
      <c r="P252" s="2"/>
      <c r="Q252" s="10"/>
      <c r="R252" s="9"/>
      <c r="S252" s="9"/>
      <c r="T252" s="9"/>
      <c r="U252" s="9"/>
      <c r="V252" s="9"/>
      <c r="W252" s="2"/>
      <c r="X252" s="2"/>
      <c r="Y252" s="2"/>
      <c r="Z252" s="2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</row>
    <row r="253" spans="1:85" x14ac:dyDescent="0.2">
      <c r="A253" s="9"/>
      <c r="B253" s="2">
        <f t="shared" si="20"/>
        <v>450</v>
      </c>
      <c r="C253" s="10">
        <f t="shared" si="19"/>
        <v>35.4375</v>
      </c>
      <c r="D253" s="10"/>
      <c r="E253" s="10"/>
      <c r="F253" s="10"/>
      <c r="G253" s="10"/>
      <c r="H253" s="9"/>
      <c r="I253" s="9"/>
      <c r="J253" s="9"/>
      <c r="K253" s="9"/>
      <c r="L253" s="9"/>
      <c r="M253" s="9"/>
      <c r="N253" s="9"/>
      <c r="O253" s="9"/>
      <c r="P253" s="2"/>
      <c r="Q253" s="10"/>
      <c r="R253" s="9"/>
      <c r="S253" s="9"/>
      <c r="T253" s="9"/>
      <c r="U253" s="9"/>
      <c r="V253" s="9"/>
      <c r="W253" s="2"/>
      <c r="X253" s="2"/>
      <c r="Y253" s="2"/>
      <c r="Z253" s="2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</row>
    <row r="254" spans="1:85" x14ac:dyDescent="0.2">
      <c r="A254" s="9"/>
      <c r="B254" s="2">
        <f t="shared" si="20"/>
        <v>460</v>
      </c>
      <c r="C254" s="10">
        <f t="shared" si="19"/>
        <v>37.03</v>
      </c>
      <c r="D254" s="10"/>
      <c r="E254" s="10"/>
      <c r="F254" s="10"/>
      <c r="G254" s="10"/>
      <c r="H254" s="9"/>
      <c r="I254" s="9"/>
      <c r="J254" s="9"/>
      <c r="K254" s="9"/>
      <c r="L254" s="9"/>
      <c r="M254" s="9"/>
      <c r="N254" s="9"/>
      <c r="O254" s="9"/>
      <c r="P254" s="2"/>
      <c r="Q254" s="10"/>
      <c r="R254" s="9"/>
      <c r="S254" s="9"/>
      <c r="T254" s="9"/>
      <c r="U254" s="9"/>
      <c r="V254" s="9"/>
      <c r="W254" s="2"/>
      <c r="X254" s="2"/>
      <c r="Y254" s="2"/>
      <c r="Z254" s="2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</row>
    <row r="255" spans="1:85" x14ac:dyDescent="0.2">
      <c r="A255" s="9"/>
      <c r="B255" s="2">
        <f t="shared" si="20"/>
        <v>470</v>
      </c>
      <c r="C255" s="10">
        <f t="shared" si="19"/>
        <v>38.657499999999999</v>
      </c>
      <c r="D255" s="10"/>
      <c r="E255" s="10"/>
      <c r="F255" s="10"/>
      <c r="G255" s="10"/>
      <c r="H255" s="9"/>
      <c r="I255" s="9"/>
      <c r="J255" s="9"/>
      <c r="K255" s="9"/>
      <c r="L255" s="9"/>
      <c r="M255" s="9"/>
      <c r="N255" s="9"/>
      <c r="O255" s="9"/>
      <c r="P255" s="2"/>
      <c r="Q255" s="10"/>
      <c r="R255" s="9"/>
      <c r="S255" s="9"/>
      <c r="T255" s="9"/>
      <c r="U255" s="9"/>
      <c r="V255" s="9"/>
      <c r="W255" s="2"/>
      <c r="X255" s="2"/>
      <c r="Y255" s="2"/>
      <c r="Z255" s="2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</row>
    <row r="256" spans="1:85" x14ac:dyDescent="0.2">
      <c r="A256" s="9"/>
      <c r="B256" s="2">
        <f t="shared" si="20"/>
        <v>480</v>
      </c>
      <c r="C256" s="10">
        <f t="shared" si="19"/>
        <v>40.32</v>
      </c>
      <c r="D256" s="10"/>
      <c r="E256" s="10"/>
      <c r="F256" s="10"/>
      <c r="G256" s="10"/>
      <c r="H256" s="9"/>
      <c r="I256" s="9"/>
      <c r="J256" s="9"/>
      <c r="K256" s="9"/>
      <c r="L256" s="9"/>
      <c r="M256" s="9"/>
      <c r="N256" s="9"/>
      <c r="O256" s="9"/>
      <c r="P256" s="2"/>
      <c r="Q256" s="10"/>
      <c r="R256" s="9"/>
      <c r="S256" s="9"/>
      <c r="T256" s="9"/>
      <c r="U256" s="9"/>
      <c r="V256" s="9"/>
      <c r="W256" s="2"/>
      <c r="X256" s="2"/>
      <c r="Y256" s="2"/>
      <c r="Z256" s="2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</row>
    <row r="257" spans="1:85" x14ac:dyDescent="0.2">
      <c r="A257" s="9"/>
      <c r="B257" s="2">
        <f t="shared" si="20"/>
        <v>490</v>
      </c>
      <c r="C257" s="10">
        <f t="shared" si="19"/>
        <v>42.017499999999998</v>
      </c>
      <c r="D257" s="10"/>
      <c r="E257" s="10"/>
      <c r="F257" s="10"/>
      <c r="G257" s="10"/>
      <c r="H257" s="9"/>
      <c r="I257" s="9"/>
      <c r="J257" s="9"/>
      <c r="K257" s="9"/>
      <c r="L257" s="9"/>
      <c r="M257" s="9"/>
      <c r="N257" s="9"/>
      <c r="O257" s="9"/>
      <c r="P257" s="2"/>
      <c r="Q257" s="10"/>
      <c r="R257" s="9"/>
      <c r="S257" s="9"/>
      <c r="T257" s="9"/>
      <c r="U257" s="9"/>
      <c r="V257" s="9"/>
      <c r="W257" s="2"/>
      <c r="X257" s="2"/>
      <c r="Y257" s="2"/>
      <c r="Z257" s="2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</row>
    <row r="258" spans="1:85" x14ac:dyDescent="0.2">
      <c r="A258" s="9"/>
      <c r="B258" s="2">
        <f t="shared" si="20"/>
        <v>500</v>
      </c>
      <c r="C258" s="10">
        <f t="shared" si="19"/>
        <v>43.75</v>
      </c>
      <c r="D258" s="10"/>
      <c r="E258" s="10"/>
      <c r="F258" s="10"/>
      <c r="G258" s="10"/>
      <c r="H258" s="9"/>
      <c r="I258" s="9"/>
      <c r="J258" s="9"/>
      <c r="K258" s="9"/>
      <c r="L258" s="9"/>
      <c r="M258" s="9"/>
      <c r="N258" s="9"/>
      <c r="O258" s="9"/>
      <c r="P258" s="2"/>
      <c r="Q258" s="10"/>
      <c r="R258" s="9"/>
      <c r="S258" s="9"/>
      <c r="T258" s="9"/>
      <c r="U258" s="9"/>
      <c r="V258" s="9"/>
      <c r="W258" s="2"/>
      <c r="X258" s="2"/>
      <c r="Y258" s="2"/>
      <c r="Z258" s="2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</row>
    <row r="259" spans="1:85" x14ac:dyDescent="0.2">
      <c r="A259" s="9"/>
      <c r="B259" s="2">
        <f t="shared" si="20"/>
        <v>510</v>
      </c>
      <c r="C259" s="10">
        <f t="shared" si="19"/>
        <v>45.517499999999998</v>
      </c>
      <c r="D259" s="10"/>
      <c r="E259" s="10"/>
      <c r="F259" s="10"/>
      <c r="G259" s="10"/>
      <c r="H259" s="9"/>
      <c r="I259" s="9"/>
      <c r="J259" s="9"/>
      <c r="K259" s="9"/>
      <c r="L259" s="9"/>
      <c r="M259" s="9"/>
      <c r="N259" s="9"/>
      <c r="O259" s="9"/>
      <c r="P259" s="2"/>
      <c r="Q259" s="10"/>
      <c r="R259" s="9"/>
      <c r="S259" s="9"/>
      <c r="T259" s="9"/>
      <c r="U259" s="9"/>
      <c r="V259" s="9"/>
      <c r="W259" s="2"/>
      <c r="X259" s="2"/>
      <c r="Y259" s="2"/>
      <c r="Z259" s="2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</row>
    <row r="260" spans="1:85" x14ac:dyDescent="0.2">
      <c r="A260" s="9"/>
      <c r="B260" s="2">
        <f t="shared" si="20"/>
        <v>520</v>
      </c>
      <c r="C260" s="10">
        <f t="shared" si="19"/>
        <v>47.32</v>
      </c>
      <c r="D260" s="10"/>
      <c r="E260" s="10"/>
      <c r="F260" s="10"/>
      <c r="G260" s="10"/>
      <c r="H260" s="9"/>
      <c r="I260" s="9"/>
      <c r="J260" s="9"/>
      <c r="K260" s="9"/>
      <c r="L260" s="9"/>
      <c r="M260" s="9"/>
      <c r="N260" s="9"/>
      <c r="O260" s="9"/>
      <c r="P260" s="2"/>
      <c r="Q260" s="10"/>
      <c r="R260" s="9"/>
      <c r="S260" s="9"/>
      <c r="T260" s="9"/>
      <c r="U260" s="9"/>
      <c r="V260" s="9"/>
      <c r="W260" s="2"/>
      <c r="X260" s="2"/>
      <c r="Y260" s="2"/>
      <c r="Z260" s="2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</row>
    <row r="261" spans="1:85" x14ac:dyDescent="0.2">
      <c r="A261" s="9"/>
      <c r="B261" s="2">
        <f t="shared" si="20"/>
        <v>530</v>
      </c>
      <c r="C261" s="10">
        <f t="shared" si="19"/>
        <v>49.157499999999999</v>
      </c>
      <c r="D261" s="10"/>
      <c r="E261" s="10"/>
      <c r="F261" s="10"/>
      <c r="G261" s="10"/>
      <c r="H261" s="9"/>
      <c r="I261" s="9"/>
      <c r="J261" s="9"/>
      <c r="K261" s="9"/>
      <c r="L261" s="9"/>
      <c r="M261" s="9"/>
      <c r="N261" s="9"/>
      <c r="O261" s="9"/>
      <c r="P261" s="2"/>
      <c r="Q261" s="10"/>
      <c r="R261" s="9"/>
      <c r="S261" s="9"/>
      <c r="T261" s="9"/>
      <c r="U261" s="9"/>
      <c r="V261" s="9"/>
      <c r="W261" s="2"/>
      <c r="X261" s="2"/>
      <c r="Y261" s="2"/>
      <c r="Z261" s="2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</row>
    <row r="262" spans="1:85" x14ac:dyDescent="0.2">
      <c r="A262" s="9"/>
      <c r="B262" s="2">
        <f t="shared" si="20"/>
        <v>540</v>
      </c>
      <c r="C262" s="10">
        <f t="shared" si="19"/>
        <v>51.03</v>
      </c>
      <c r="D262" s="10"/>
      <c r="E262" s="10"/>
      <c r="F262" s="10"/>
      <c r="G262" s="10"/>
      <c r="H262" s="9"/>
      <c r="I262" s="9"/>
      <c r="J262" s="9"/>
      <c r="K262" s="9"/>
      <c r="L262" s="9"/>
      <c r="M262" s="9"/>
      <c r="N262" s="9"/>
      <c r="O262" s="9"/>
      <c r="P262" s="2"/>
      <c r="Q262" s="10"/>
      <c r="R262" s="9"/>
      <c r="S262" s="9"/>
      <c r="T262" s="9"/>
      <c r="U262" s="9"/>
      <c r="V262" s="9"/>
      <c r="W262" s="2"/>
      <c r="X262" s="2"/>
      <c r="Y262" s="2"/>
      <c r="Z262" s="2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</row>
    <row r="263" spans="1:85" x14ac:dyDescent="0.2">
      <c r="A263" s="9"/>
      <c r="B263" s="2">
        <f t="shared" si="20"/>
        <v>550</v>
      </c>
      <c r="C263" s="10">
        <f t="shared" si="19"/>
        <v>52.9375</v>
      </c>
      <c r="D263" s="10"/>
      <c r="E263" s="10"/>
      <c r="F263" s="10"/>
      <c r="G263" s="10"/>
      <c r="H263" s="9"/>
      <c r="I263" s="9"/>
      <c r="J263" s="9"/>
      <c r="K263" s="9"/>
      <c r="L263" s="9"/>
      <c r="M263" s="9"/>
      <c r="N263" s="9"/>
      <c r="O263" s="9"/>
      <c r="P263" s="2"/>
      <c r="Q263" s="10"/>
      <c r="R263" s="9"/>
      <c r="S263" s="9"/>
      <c r="T263" s="9"/>
      <c r="U263" s="9"/>
      <c r="V263" s="9"/>
      <c r="W263" s="2"/>
      <c r="X263" s="2"/>
      <c r="Y263" s="2"/>
      <c r="Z263" s="2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</row>
    <row r="264" spans="1:85" x14ac:dyDescent="0.2">
      <c r="A264" s="9"/>
      <c r="B264" s="2">
        <f t="shared" si="20"/>
        <v>560</v>
      </c>
      <c r="C264" s="10">
        <f t="shared" si="19"/>
        <v>54.88</v>
      </c>
      <c r="D264" s="10"/>
      <c r="E264" s="10"/>
      <c r="F264" s="10"/>
      <c r="G264" s="10"/>
      <c r="H264" s="9"/>
      <c r="I264" s="9"/>
      <c r="J264" s="9"/>
      <c r="K264" s="9"/>
      <c r="L264" s="9"/>
      <c r="M264" s="9"/>
      <c r="N264" s="9"/>
      <c r="O264" s="9"/>
      <c r="P264" s="2"/>
      <c r="Q264" s="10"/>
      <c r="R264" s="9"/>
      <c r="S264" s="9"/>
      <c r="T264" s="9"/>
      <c r="U264" s="9"/>
      <c r="V264" s="9"/>
      <c r="W264" s="2"/>
      <c r="X264" s="2"/>
      <c r="Y264" s="2"/>
      <c r="Z264" s="2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</row>
    <row r="265" spans="1:85" x14ac:dyDescent="0.2">
      <c r="A265" s="9"/>
      <c r="B265" s="2">
        <f t="shared" si="20"/>
        <v>570</v>
      </c>
      <c r="C265" s="10">
        <f t="shared" si="19"/>
        <v>56.857500000000002</v>
      </c>
      <c r="D265" s="10"/>
      <c r="E265" s="10"/>
      <c r="F265" s="10"/>
      <c r="G265" s="10"/>
      <c r="H265" s="9"/>
      <c r="I265" s="9"/>
      <c r="J265" s="9"/>
      <c r="K265" s="9"/>
      <c r="L265" s="9"/>
      <c r="M265" s="9"/>
      <c r="N265" s="9"/>
      <c r="O265" s="9"/>
      <c r="P265" s="2"/>
      <c r="Q265" s="10"/>
      <c r="R265" s="9"/>
      <c r="S265" s="9"/>
      <c r="T265" s="9"/>
      <c r="U265" s="9"/>
      <c r="V265" s="9"/>
      <c r="W265" s="2"/>
      <c r="X265" s="2"/>
      <c r="Y265" s="2"/>
      <c r="Z265" s="2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</row>
    <row r="266" spans="1:85" x14ac:dyDescent="0.2">
      <c r="A266" s="9"/>
      <c r="B266" s="2">
        <f t="shared" si="20"/>
        <v>580</v>
      </c>
      <c r="C266" s="10">
        <f t="shared" si="19"/>
        <v>58.87</v>
      </c>
      <c r="D266" s="10"/>
      <c r="E266" s="10"/>
      <c r="F266" s="10"/>
      <c r="G266" s="10"/>
      <c r="H266" s="9"/>
      <c r="I266" s="9"/>
      <c r="J266" s="9"/>
      <c r="K266" s="9"/>
      <c r="L266" s="9"/>
      <c r="M266" s="9"/>
      <c r="N266" s="9"/>
      <c r="O266" s="9"/>
      <c r="P266" s="2"/>
      <c r="Q266" s="10"/>
      <c r="R266" s="9"/>
      <c r="S266" s="9"/>
      <c r="T266" s="9"/>
      <c r="U266" s="9"/>
      <c r="V266" s="9"/>
      <c r="W266" s="2"/>
      <c r="X266" s="2"/>
      <c r="Y266" s="2"/>
      <c r="Z266" s="2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</row>
    <row r="267" spans="1:85" x14ac:dyDescent="0.2">
      <c r="A267" s="9"/>
      <c r="B267" s="2">
        <f t="shared" si="20"/>
        <v>590</v>
      </c>
      <c r="C267" s="10">
        <f t="shared" si="19"/>
        <v>60.917499999999997</v>
      </c>
      <c r="D267" s="10"/>
      <c r="E267" s="10"/>
      <c r="F267" s="10"/>
      <c r="G267" s="10"/>
      <c r="H267" s="9"/>
      <c r="I267" s="9"/>
      <c r="J267" s="9"/>
      <c r="K267" s="9"/>
      <c r="L267" s="9"/>
      <c r="M267" s="9"/>
      <c r="N267" s="9"/>
      <c r="O267" s="9"/>
      <c r="P267" s="2"/>
      <c r="Q267" s="10"/>
      <c r="R267" s="9"/>
      <c r="S267" s="9"/>
      <c r="T267" s="9"/>
      <c r="U267" s="9"/>
      <c r="V267" s="9"/>
      <c r="W267" s="2"/>
      <c r="X267" s="2"/>
      <c r="Y267" s="2"/>
      <c r="Z267" s="2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</row>
    <row r="268" spans="1:85" x14ac:dyDescent="0.2">
      <c r="A268" s="9"/>
      <c r="B268" s="2">
        <f t="shared" si="20"/>
        <v>600</v>
      </c>
      <c r="C268" s="10">
        <f t="shared" si="19"/>
        <v>63</v>
      </c>
      <c r="D268" s="10"/>
      <c r="E268" s="10"/>
      <c r="F268" s="10"/>
      <c r="G268" s="10"/>
      <c r="H268" s="9"/>
      <c r="I268" s="9"/>
      <c r="J268" s="9"/>
      <c r="K268" s="9"/>
      <c r="L268" s="9"/>
      <c r="M268" s="9"/>
      <c r="N268" s="9"/>
      <c r="O268" s="9"/>
      <c r="P268" s="2"/>
      <c r="Q268" s="10"/>
      <c r="R268" s="9"/>
      <c r="S268" s="9"/>
      <c r="T268" s="9"/>
      <c r="U268" s="9"/>
      <c r="V268" s="9"/>
      <c r="W268" s="2"/>
      <c r="X268" s="2"/>
      <c r="Y268" s="2"/>
      <c r="Z268" s="2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</row>
    <row r="269" spans="1:85" x14ac:dyDescent="0.2">
      <c r="A269" s="9"/>
      <c r="B269" s="2">
        <f t="shared" si="20"/>
        <v>610</v>
      </c>
      <c r="C269" s="10">
        <f t="shared" si="19"/>
        <v>65.117499999999993</v>
      </c>
      <c r="D269" s="10"/>
      <c r="E269" s="10"/>
      <c r="F269" s="10"/>
      <c r="G269" s="10"/>
      <c r="H269" s="9"/>
      <c r="I269" s="9"/>
      <c r="J269" s="9"/>
      <c r="K269" s="9"/>
      <c r="L269" s="9"/>
      <c r="M269" s="9"/>
      <c r="N269" s="9"/>
      <c r="O269" s="9"/>
      <c r="P269" s="2"/>
      <c r="Q269" s="10"/>
      <c r="R269" s="9"/>
      <c r="S269" s="9"/>
      <c r="T269" s="9"/>
      <c r="U269" s="9"/>
      <c r="V269" s="9"/>
      <c r="W269" s="2"/>
      <c r="X269" s="2"/>
      <c r="Y269" s="2"/>
      <c r="Z269" s="2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</row>
    <row r="270" spans="1:85" x14ac:dyDescent="0.2">
      <c r="A270" s="9"/>
      <c r="B270" s="2">
        <f t="shared" si="20"/>
        <v>620</v>
      </c>
      <c r="C270" s="10">
        <f t="shared" si="19"/>
        <v>67.27</v>
      </c>
      <c r="D270" s="10"/>
      <c r="E270" s="10"/>
      <c r="F270" s="10"/>
      <c r="G270" s="10"/>
      <c r="H270" s="9"/>
      <c r="I270" s="9"/>
      <c r="J270" s="9"/>
      <c r="K270" s="9"/>
      <c r="L270" s="9"/>
      <c r="M270" s="9"/>
      <c r="N270" s="9"/>
      <c r="O270" s="9"/>
      <c r="P270" s="2"/>
      <c r="Q270" s="10"/>
      <c r="R270" s="9"/>
      <c r="S270" s="9"/>
      <c r="T270" s="9"/>
      <c r="U270" s="9"/>
      <c r="V270" s="9"/>
      <c r="W270" s="2"/>
      <c r="X270" s="2"/>
      <c r="Y270" s="2"/>
      <c r="Z270" s="2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</row>
    <row r="271" spans="1:85" x14ac:dyDescent="0.2">
      <c r="A271" s="9"/>
      <c r="B271" s="2">
        <f t="shared" si="20"/>
        <v>630</v>
      </c>
      <c r="C271" s="10">
        <f t="shared" si="19"/>
        <v>69.457499999999996</v>
      </c>
      <c r="D271" s="10"/>
      <c r="E271" s="10"/>
      <c r="F271" s="10"/>
      <c r="G271" s="10"/>
      <c r="H271" s="9"/>
      <c r="I271" s="9"/>
      <c r="J271" s="9"/>
      <c r="K271" s="9"/>
      <c r="L271" s="9"/>
      <c r="M271" s="9"/>
      <c r="N271" s="9"/>
      <c r="O271" s="9"/>
      <c r="P271" s="2"/>
      <c r="Q271" s="10"/>
      <c r="R271" s="9"/>
      <c r="S271" s="9"/>
      <c r="T271" s="9"/>
      <c r="U271" s="9"/>
      <c r="V271" s="9"/>
      <c r="W271" s="2"/>
      <c r="X271" s="2"/>
      <c r="Y271" s="2"/>
      <c r="Z271" s="2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</row>
    <row r="272" spans="1:85" x14ac:dyDescent="0.2">
      <c r="A272" s="9"/>
      <c r="B272" s="2">
        <f t="shared" si="20"/>
        <v>640</v>
      </c>
      <c r="C272" s="10">
        <f t="shared" si="19"/>
        <v>71.679999999999993</v>
      </c>
      <c r="D272" s="10"/>
      <c r="E272" s="10"/>
      <c r="F272" s="10"/>
      <c r="G272" s="10"/>
      <c r="H272" s="9"/>
      <c r="I272" s="9"/>
      <c r="J272" s="9"/>
      <c r="K272" s="9"/>
      <c r="L272" s="9"/>
      <c r="M272" s="9"/>
      <c r="N272" s="9"/>
      <c r="O272" s="9"/>
      <c r="P272" s="2"/>
      <c r="Q272" s="10"/>
      <c r="R272" s="9"/>
      <c r="S272" s="9"/>
      <c r="T272" s="9"/>
      <c r="U272" s="9"/>
      <c r="V272" s="9"/>
      <c r="W272" s="2"/>
      <c r="X272" s="2"/>
      <c r="Y272" s="2"/>
      <c r="Z272" s="2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</row>
    <row r="273" spans="1:85" x14ac:dyDescent="0.2">
      <c r="A273" s="9"/>
      <c r="B273" s="2">
        <f t="shared" si="20"/>
        <v>650</v>
      </c>
      <c r="C273" s="10">
        <f t="shared" ref="C273:C336" si="21">$C$5*B273^2</f>
        <v>73.9375</v>
      </c>
      <c r="D273" s="10"/>
      <c r="E273" s="10"/>
      <c r="F273" s="10"/>
      <c r="G273" s="10"/>
      <c r="H273" s="9"/>
      <c r="I273" s="9"/>
      <c r="J273" s="9"/>
      <c r="K273" s="9"/>
      <c r="L273" s="9"/>
      <c r="M273" s="9"/>
      <c r="N273" s="9"/>
      <c r="O273" s="9"/>
      <c r="P273" s="2"/>
      <c r="Q273" s="10"/>
      <c r="R273" s="9"/>
      <c r="S273" s="9"/>
      <c r="T273" s="9"/>
      <c r="U273" s="9"/>
      <c r="V273" s="9"/>
      <c r="W273" s="2"/>
      <c r="X273" s="2"/>
      <c r="Y273" s="2"/>
      <c r="Z273" s="2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</row>
    <row r="274" spans="1:85" x14ac:dyDescent="0.2">
      <c r="A274" s="9"/>
      <c r="B274" s="2">
        <f t="shared" ref="B274:B337" si="22">B273+10</f>
        <v>660</v>
      </c>
      <c r="C274" s="10">
        <f t="shared" si="21"/>
        <v>76.23</v>
      </c>
      <c r="D274" s="10"/>
      <c r="E274" s="10"/>
      <c r="F274" s="10"/>
      <c r="G274" s="10"/>
      <c r="H274" s="9"/>
      <c r="I274" s="9"/>
      <c r="J274" s="9"/>
      <c r="K274" s="9"/>
      <c r="L274" s="9"/>
      <c r="M274" s="9"/>
      <c r="N274" s="9"/>
      <c r="O274" s="9"/>
      <c r="P274" s="2"/>
      <c r="Q274" s="10"/>
      <c r="R274" s="9"/>
      <c r="S274" s="9"/>
      <c r="T274" s="9"/>
      <c r="U274" s="9"/>
      <c r="V274" s="9"/>
      <c r="W274" s="2"/>
      <c r="X274" s="2"/>
      <c r="Y274" s="2"/>
      <c r="Z274" s="2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</row>
    <row r="275" spans="1:85" x14ac:dyDescent="0.2">
      <c r="A275" s="9"/>
      <c r="B275" s="2">
        <f t="shared" si="22"/>
        <v>670</v>
      </c>
      <c r="C275" s="10">
        <f t="shared" si="21"/>
        <v>78.557500000000005</v>
      </c>
      <c r="D275" s="10"/>
      <c r="E275" s="10"/>
      <c r="F275" s="10"/>
      <c r="G275" s="10"/>
      <c r="H275" s="9"/>
      <c r="I275" s="9"/>
      <c r="J275" s="9"/>
      <c r="K275" s="9"/>
      <c r="L275" s="9"/>
      <c r="M275" s="9"/>
      <c r="N275" s="9"/>
      <c r="O275" s="9"/>
      <c r="P275" s="2"/>
      <c r="Q275" s="10"/>
      <c r="R275" s="9"/>
      <c r="S275" s="9"/>
      <c r="T275" s="9"/>
      <c r="U275" s="9"/>
      <c r="V275" s="9"/>
      <c r="W275" s="2"/>
      <c r="X275" s="2"/>
      <c r="Y275" s="2"/>
      <c r="Z275" s="2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</row>
    <row r="276" spans="1:85" x14ac:dyDescent="0.2">
      <c r="A276" s="9"/>
      <c r="B276" s="2">
        <f t="shared" si="22"/>
        <v>680</v>
      </c>
      <c r="C276" s="10">
        <f t="shared" si="21"/>
        <v>80.92</v>
      </c>
      <c r="D276" s="10"/>
      <c r="E276" s="10"/>
      <c r="F276" s="10"/>
      <c r="G276" s="10"/>
      <c r="H276" s="9"/>
      <c r="I276" s="9"/>
      <c r="J276" s="9"/>
      <c r="K276" s="9"/>
      <c r="L276" s="9"/>
      <c r="M276" s="9"/>
      <c r="N276" s="9"/>
      <c r="O276" s="9"/>
      <c r="P276" s="2"/>
      <c r="Q276" s="10"/>
      <c r="R276" s="9"/>
      <c r="S276" s="9"/>
      <c r="T276" s="9"/>
      <c r="U276" s="9"/>
      <c r="V276" s="9"/>
      <c r="W276" s="2"/>
      <c r="X276" s="2"/>
      <c r="Y276" s="2"/>
      <c r="Z276" s="2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</row>
    <row r="277" spans="1:85" x14ac:dyDescent="0.2">
      <c r="A277" s="9"/>
      <c r="B277" s="2">
        <f t="shared" si="22"/>
        <v>690</v>
      </c>
      <c r="C277" s="10">
        <f t="shared" si="21"/>
        <v>83.317499999999995</v>
      </c>
      <c r="D277" s="10"/>
      <c r="E277" s="10"/>
      <c r="F277" s="10"/>
      <c r="G277" s="10"/>
      <c r="H277" s="9"/>
      <c r="I277" s="9"/>
      <c r="J277" s="9"/>
      <c r="K277" s="9"/>
      <c r="L277" s="9"/>
      <c r="M277" s="9"/>
      <c r="N277" s="9"/>
      <c r="O277" s="9"/>
      <c r="P277" s="2"/>
      <c r="Q277" s="10"/>
      <c r="R277" s="9"/>
      <c r="S277" s="9"/>
      <c r="T277" s="9"/>
      <c r="U277" s="9"/>
      <c r="V277" s="9"/>
      <c r="W277" s="2"/>
      <c r="X277" s="2"/>
      <c r="Y277" s="2"/>
      <c r="Z277" s="2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</row>
    <row r="278" spans="1:85" x14ac:dyDescent="0.2">
      <c r="A278" s="9"/>
      <c r="B278" s="2">
        <f t="shared" si="22"/>
        <v>700</v>
      </c>
      <c r="C278" s="10">
        <f t="shared" si="21"/>
        <v>85.75</v>
      </c>
      <c r="D278" s="10"/>
      <c r="E278" s="10"/>
      <c r="F278" s="10"/>
      <c r="G278" s="10"/>
      <c r="H278" s="9"/>
      <c r="I278" s="9"/>
      <c r="J278" s="9"/>
      <c r="K278" s="9"/>
      <c r="L278" s="9"/>
      <c r="M278" s="9"/>
      <c r="N278" s="9"/>
      <c r="O278" s="9"/>
      <c r="P278" s="2"/>
      <c r="Q278" s="10"/>
      <c r="R278" s="9"/>
      <c r="S278" s="9"/>
      <c r="T278" s="9"/>
      <c r="U278" s="9"/>
      <c r="V278" s="9"/>
      <c r="W278" s="2"/>
      <c r="X278" s="2"/>
      <c r="Y278" s="2"/>
      <c r="Z278" s="2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</row>
    <row r="279" spans="1:85" x14ac:dyDescent="0.2">
      <c r="A279" s="9"/>
      <c r="B279" s="2">
        <f t="shared" si="22"/>
        <v>710</v>
      </c>
      <c r="C279" s="10">
        <f t="shared" si="21"/>
        <v>88.217500000000001</v>
      </c>
      <c r="D279" s="10"/>
      <c r="E279" s="10"/>
      <c r="F279" s="10"/>
      <c r="G279" s="10"/>
      <c r="H279" s="9"/>
      <c r="I279" s="9"/>
      <c r="J279" s="9"/>
      <c r="K279" s="9"/>
      <c r="L279" s="9"/>
      <c r="M279" s="9"/>
      <c r="N279" s="9"/>
      <c r="O279" s="9"/>
      <c r="P279" s="2"/>
      <c r="Q279" s="10"/>
      <c r="R279" s="9"/>
      <c r="S279" s="9"/>
      <c r="T279" s="9"/>
      <c r="U279" s="9"/>
      <c r="V279" s="9"/>
      <c r="W279" s="2"/>
      <c r="X279" s="2"/>
      <c r="Y279" s="2"/>
      <c r="Z279" s="2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</row>
    <row r="280" spans="1:85" x14ac:dyDescent="0.2">
      <c r="A280" s="9"/>
      <c r="B280" s="2">
        <f t="shared" si="22"/>
        <v>720</v>
      </c>
      <c r="C280" s="10">
        <f t="shared" si="21"/>
        <v>90.72</v>
      </c>
      <c r="D280" s="10"/>
      <c r="E280" s="10"/>
      <c r="F280" s="10"/>
      <c r="G280" s="10"/>
      <c r="H280" s="9"/>
      <c r="I280" s="9"/>
      <c r="J280" s="9"/>
      <c r="K280" s="9"/>
      <c r="L280" s="9"/>
      <c r="M280" s="9"/>
      <c r="N280" s="9"/>
      <c r="O280" s="9"/>
      <c r="P280" s="2"/>
      <c r="Q280" s="10"/>
      <c r="R280" s="9"/>
      <c r="S280" s="9"/>
      <c r="T280" s="9"/>
      <c r="U280" s="9"/>
      <c r="V280" s="9"/>
      <c r="W280" s="2"/>
      <c r="X280" s="2"/>
      <c r="Y280" s="2"/>
      <c r="Z280" s="2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</row>
    <row r="281" spans="1:85" x14ac:dyDescent="0.2">
      <c r="A281" s="9"/>
      <c r="B281" s="2">
        <f t="shared" si="22"/>
        <v>730</v>
      </c>
      <c r="C281" s="10">
        <f t="shared" si="21"/>
        <v>93.257499999999993</v>
      </c>
      <c r="D281" s="10"/>
      <c r="E281" s="10"/>
      <c r="F281" s="10"/>
      <c r="G281" s="10"/>
      <c r="H281" s="9"/>
      <c r="I281" s="9"/>
      <c r="J281" s="9"/>
      <c r="K281" s="9"/>
      <c r="L281" s="9"/>
      <c r="M281" s="9"/>
      <c r="N281" s="9"/>
      <c r="O281" s="9"/>
      <c r="P281" s="2"/>
      <c r="Q281" s="10"/>
      <c r="R281" s="9"/>
      <c r="S281" s="9"/>
      <c r="T281" s="9"/>
      <c r="U281" s="9"/>
      <c r="V281" s="9"/>
      <c r="W281" s="2"/>
      <c r="X281" s="2"/>
      <c r="Y281" s="2"/>
      <c r="Z281" s="2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</row>
    <row r="282" spans="1:85" x14ac:dyDescent="0.2">
      <c r="A282" s="9"/>
      <c r="B282" s="2">
        <f t="shared" si="22"/>
        <v>740</v>
      </c>
      <c r="C282" s="10">
        <f t="shared" si="21"/>
        <v>95.83</v>
      </c>
      <c r="D282" s="10"/>
      <c r="E282" s="10"/>
      <c r="F282" s="10"/>
      <c r="G282" s="10"/>
      <c r="H282" s="9"/>
      <c r="I282" s="9"/>
      <c r="J282" s="9"/>
      <c r="K282" s="9"/>
      <c r="L282" s="9"/>
      <c r="M282" s="9"/>
      <c r="N282" s="9"/>
      <c r="O282" s="9"/>
      <c r="P282" s="2"/>
      <c r="Q282" s="10"/>
      <c r="R282" s="9"/>
      <c r="S282" s="9"/>
      <c r="T282" s="9"/>
      <c r="U282" s="9"/>
      <c r="V282" s="9"/>
      <c r="W282" s="2"/>
      <c r="X282" s="2"/>
      <c r="Y282" s="2"/>
      <c r="Z282" s="2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</row>
    <row r="283" spans="1:85" x14ac:dyDescent="0.2">
      <c r="A283" s="9"/>
      <c r="B283" s="2">
        <f t="shared" si="22"/>
        <v>750</v>
      </c>
      <c r="C283" s="10">
        <f t="shared" si="21"/>
        <v>98.4375</v>
      </c>
      <c r="D283" s="10"/>
      <c r="E283" s="10"/>
      <c r="F283" s="10"/>
      <c r="G283" s="10"/>
      <c r="H283" s="9"/>
      <c r="I283" s="9"/>
      <c r="J283" s="9"/>
      <c r="K283" s="9"/>
      <c r="L283" s="9"/>
      <c r="M283" s="9"/>
      <c r="N283" s="9"/>
      <c r="O283" s="9"/>
      <c r="P283" s="2"/>
      <c r="Q283" s="10"/>
      <c r="R283" s="9"/>
      <c r="S283" s="9"/>
      <c r="T283" s="9"/>
      <c r="U283" s="9"/>
      <c r="V283" s="9"/>
      <c r="W283" s="2"/>
      <c r="X283" s="2"/>
      <c r="Y283" s="2"/>
      <c r="Z283" s="2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</row>
    <row r="284" spans="1:85" x14ac:dyDescent="0.2">
      <c r="A284" s="9"/>
      <c r="B284" s="2">
        <f t="shared" si="22"/>
        <v>760</v>
      </c>
      <c r="C284" s="10">
        <f t="shared" si="21"/>
        <v>101.08</v>
      </c>
      <c r="D284" s="10"/>
      <c r="E284" s="10"/>
      <c r="F284" s="10"/>
      <c r="G284" s="10"/>
      <c r="H284" s="9"/>
      <c r="I284" s="9"/>
      <c r="J284" s="9"/>
      <c r="K284" s="9"/>
      <c r="L284" s="9"/>
      <c r="M284" s="9"/>
      <c r="N284" s="9"/>
      <c r="O284" s="9"/>
      <c r="P284" s="2"/>
      <c r="Q284" s="10"/>
      <c r="R284" s="9"/>
      <c r="S284" s="9"/>
      <c r="T284" s="9"/>
      <c r="U284" s="9"/>
      <c r="V284" s="9"/>
      <c r="W284" s="2"/>
      <c r="X284" s="2"/>
      <c r="Y284" s="2"/>
      <c r="Z284" s="2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</row>
    <row r="285" spans="1:85" x14ac:dyDescent="0.2">
      <c r="A285" s="9"/>
      <c r="B285" s="2">
        <f t="shared" si="22"/>
        <v>770</v>
      </c>
      <c r="C285" s="10">
        <f t="shared" si="21"/>
        <v>103.75749999999999</v>
      </c>
      <c r="D285" s="10"/>
      <c r="E285" s="10"/>
      <c r="F285" s="10"/>
      <c r="G285" s="10"/>
      <c r="H285" s="9"/>
      <c r="I285" s="9"/>
      <c r="J285" s="9"/>
      <c r="K285" s="9"/>
      <c r="L285" s="9"/>
      <c r="M285" s="9"/>
      <c r="N285" s="9"/>
      <c r="O285" s="9"/>
      <c r="P285" s="2"/>
      <c r="Q285" s="10"/>
      <c r="R285" s="9"/>
      <c r="S285" s="9"/>
      <c r="T285" s="9"/>
      <c r="U285" s="9"/>
      <c r="V285" s="9"/>
      <c r="W285" s="2"/>
      <c r="X285" s="2"/>
      <c r="Y285" s="2"/>
      <c r="Z285" s="2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</row>
    <row r="286" spans="1:85" x14ac:dyDescent="0.2">
      <c r="A286" s="9"/>
      <c r="B286" s="2">
        <f t="shared" si="22"/>
        <v>780</v>
      </c>
      <c r="C286" s="10">
        <f t="shared" si="21"/>
        <v>106.47</v>
      </c>
      <c r="D286" s="10"/>
      <c r="E286" s="10"/>
      <c r="F286" s="10"/>
      <c r="G286" s="10"/>
      <c r="H286" s="9"/>
      <c r="I286" s="9"/>
      <c r="J286" s="9"/>
      <c r="K286" s="9"/>
      <c r="L286" s="9"/>
      <c r="M286" s="9"/>
      <c r="N286" s="9"/>
      <c r="O286" s="9"/>
      <c r="P286" s="2"/>
      <c r="Q286" s="10"/>
      <c r="R286" s="9"/>
      <c r="S286" s="9"/>
      <c r="T286" s="9"/>
      <c r="U286" s="9"/>
      <c r="V286" s="9"/>
      <c r="W286" s="2"/>
      <c r="X286" s="2"/>
      <c r="Y286" s="2"/>
      <c r="Z286" s="2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</row>
    <row r="287" spans="1:85" x14ac:dyDescent="0.2">
      <c r="A287" s="9"/>
      <c r="B287" s="2">
        <f t="shared" si="22"/>
        <v>790</v>
      </c>
      <c r="C287" s="10">
        <f t="shared" si="21"/>
        <v>109.2175</v>
      </c>
      <c r="D287" s="10"/>
      <c r="E287" s="10"/>
      <c r="F287" s="10"/>
      <c r="G287" s="10"/>
      <c r="H287" s="9"/>
      <c r="I287" s="9"/>
      <c r="J287" s="9"/>
      <c r="K287" s="9"/>
      <c r="L287" s="9"/>
      <c r="M287" s="9"/>
      <c r="N287" s="9"/>
      <c r="O287" s="9"/>
      <c r="P287" s="2"/>
      <c r="Q287" s="10"/>
      <c r="R287" s="9"/>
      <c r="S287" s="9"/>
      <c r="T287" s="9"/>
      <c r="U287" s="9"/>
      <c r="V287" s="9"/>
      <c r="W287" s="2"/>
      <c r="X287" s="2"/>
      <c r="Y287" s="2"/>
      <c r="Z287" s="2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</row>
    <row r="288" spans="1:85" x14ac:dyDescent="0.2">
      <c r="A288" s="9"/>
      <c r="B288" s="2">
        <f t="shared" si="22"/>
        <v>800</v>
      </c>
      <c r="C288" s="10">
        <f t="shared" si="21"/>
        <v>112</v>
      </c>
      <c r="D288" s="10"/>
      <c r="E288" s="10"/>
      <c r="F288" s="10"/>
      <c r="G288" s="10"/>
      <c r="H288" s="9"/>
      <c r="I288" s="9"/>
      <c r="J288" s="9"/>
      <c r="K288" s="9"/>
      <c r="L288" s="9"/>
      <c r="M288" s="9"/>
      <c r="N288" s="9"/>
      <c r="O288" s="9"/>
      <c r="P288" s="2"/>
      <c r="Q288" s="10"/>
      <c r="R288" s="9"/>
      <c r="S288" s="9"/>
      <c r="T288" s="9"/>
      <c r="U288" s="9"/>
      <c r="V288" s="9"/>
      <c r="W288" s="2"/>
      <c r="X288" s="2"/>
      <c r="Y288" s="2"/>
      <c r="Z288" s="2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</row>
    <row r="289" spans="1:85" x14ac:dyDescent="0.2">
      <c r="A289" s="9"/>
      <c r="B289" s="2">
        <f t="shared" si="22"/>
        <v>810</v>
      </c>
      <c r="C289" s="10">
        <f t="shared" si="21"/>
        <v>114.8175</v>
      </c>
      <c r="D289" s="10"/>
      <c r="E289" s="10"/>
      <c r="F289" s="10"/>
      <c r="G289" s="10"/>
      <c r="H289" s="9"/>
      <c r="I289" s="9"/>
      <c r="J289" s="9"/>
      <c r="K289" s="9"/>
      <c r="L289" s="9"/>
      <c r="M289" s="9"/>
      <c r="N289" s="9"/>
      <c r="O289" s="9"/>
      <c r="P289" s="2"/>
      <c r="Q289" s="10"/>
      <c r="R289" s="9"/>
      <c r="S289" s="9"/>
      <c r="T289" s="9"/>
      <c r="U289" s="9"/>
      <c r="V289" s="9"/>
      <c r="W289" s="2"/>
      <c r="X289" s="2"/>
      <c r="Y289" s="2"/>
      <c r="Z289" s="2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</row>
    <row r="290" spans="1:85" x14ac:dyDescent="0.2">
      <c r="A290" s="9"/>
      <c r="B290" s="2">
        <f t="shared" si="22"/>
        <v>820</v>
      </c>
      <c r="C290" s="10">
        <f t="shared" si="21"/>
        <v>117.67</v>
      </c>
      <c r="D290" s="10"/>
      <c r="E290" s="10"/>
      <c r="F290" s="10"/>
      <c r="G290" s="10"/>
      <c r="H290" s="9"/>
      <c r="I290" s="9"/>
      <c r="J290" s="9"/>
      <c r="K290" s="9"/>
      <c r="L290" s="9"/>
      <c r="M290" s="9"/>
      <c r="N290" s="9"/>
      <c r="O290" s="9"/>
      <c r="P290" s="2"/>
      <c r="Q290" s="10"/>
      <c r="R290" s="9"/>
      <c r="S290" s="9"/>
      <c r="T290" s="9"/>
      <c r="U290" s="9"/>
      <c r="V290" s="9"/>
      <c r="W290" s="2"/>
      <c r="X290" s="2"/>
      <c r="Y290" s="2"/>
      <c r="Z290" s="2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</row>
    <row r="291" spans="1:85" x14ac:dyDescent="0.2">
      <c r="A291" s="9"/>
      <c r="B291" s="2">
        <f t="shared" si="22"/>
        <v>830</v>
      </c>
      <c r="C291" s="10">
        <f t="shared" si="21"/>
        <v>120.5575</v>
      </c>
      <c r="D291" s="10"/>
      <c r="E291" s="10"/>
      <c r="F291" s="10"/>
      <c r="G291" s="10"/>
      <c r="H291" s="9"/>
      <c r="I291" s="9"/>
      <c r="J291" s="9"/>
      <c r="K291" s="9"/>
      <c r="L291" s="9"/>
      <c r="M291" s="9"/>
      <c r="N291" s="9"/>
      <c r="O291" s="9"/>
      <c r="P291" s="2"/>
      <c r="Q291" s="10"/>
      <c r="R291" s="9"/>
      <c r="S291" s="9"/>
      <c r="T291" s="9"/>
      <c r="U291" s="9"/>
      <c r="V291" s="9"/>
      <c r="W291" s="2"/>
      <c r="X291" s="2"/>
      <c r="Y291" s="2"/>
      <c r="Z291" s="2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</row>
    <row r="292" spans="1:85" x14ac:dyDescent="0.2">
      <c r="A292" s="9"/>
      <c r="B292" s="2">
        <f t="shared" si="22"/>
        <v>840</v>
      </c>
      <c r="C292" s="10">
        <f t="shared" si="21"/>
        <v>123.48</v>
      </c>
      <c r="D292" s="10"/>
      <c r="E292" s="10"/>
      <c r="F292" s="10"/>
      <c r="G292" s="10"/>
      <c r="H292" s="9"/>
      <c r="I292" s="9"/>
      <c r="J292" s="9"/>
      <c r="K292" s="9"/>
      <c r="L292" s="9"/>
      <c r="M292" s="9"/>
      <c r="N292" s="9"/>
      <c r="O292" s="9"/>
      <c r="P292" s="2"/>
      <c r="Q292" s="10"/>
      <c r="R292" s="9"/>
      <c r="S292" s="9"/>
      <c r="T292" s="9"/>
      <c r="U292" s="9"/>
      <c r="V292" s="9"/>
      <c r="W292" s="2"/>
      <c r="X292" s="2"/>
      <c r="Y292" s="2"/>
      <c r="Z292" s="2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</row>
    <row r="293" spans="1:85" x14ac:dyDescent="0.2">
      <c r="A293" s="9"/>
      <c r="B293" s="2">
        <f t="shared" si="22"/>
        <v>850</v>
      </c>
      <c r="C293" s="10">
        <f t="shared" si="21"/>
        <v>126.4375</v>
      </c>
      <c r="D293" s="10"/>
      <c r="E293" s="10"/>
      <c r="F293" s="10"/>
      <c r="G293" s="10"/>
      <c r="H293" s="9"/>
      <c r="I293" s="9"/>
      <c r="J293" s="9"/>
      <c r="K293" s="9"/>
      <c r="L293" s="9"/>
      <c r="M293" s="9"/>
      <c r="N293" s="9"/>
      <c r="O293" s="9"/>
      <c r="P293" s="2"/>
      <c r="Q293" s="10"/>
      <c r="R293" s="9"/>
      <c r="S293" s="9"/>
      <c r="T293" s="9"/>
      <c r="U293" s="9"/>
      <c r="V293" s="9"/>
      <c r="W293" s="2"/>
      <c r="X293" s="2"/>
      <c r="Y293" s="2"/>
      <c r="Z293" s="2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</row>
    <row r="294" spans="1:85" x14ac:dyDescent="0.2">
      <c r="A294" s="9"/>
      <c r="B294" s="2">
        <f t="shared" si="22"/>
        <v>860</v>
      </c>
      <c r="C294" s="10">
        <f t="shared" si="21"/>
        <v>129.43</v>
      </c>
      <c r="D294" s="10"/>
      <c r="E294" s="10"/>
      <c r="F294" s="10"/>
      <c r="G294" s="10"/>
      <c r="H294" s="9"/>
      <c r="I294" s="9"/>
      <c r="J294" s="9"/>
      <c r="K294" s="9"/>
      <c r="L294" s="9"/>
      <c r="M294" s="9"/>
      <c r="N294" s="9"/>
      <c r="O294" s="9"/>
      <c r="P294" s="2"/>
      <c r="Q294" s="10"/>
      <c r="R294" s="9"/>
      <c r="S294" s="9"/>
      <c r="T294" s="9"/>
      <c r="U294" s="9"/>
      <c r="V294" s="9"/>
      <c r="W294" s="2"/>
      <c r="X294" s="2"/>
      <c r="Y294" s="2"/>
      <c r="Z294" s="2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</row>
    <row r="295" spans="1:85" x14ac:dyDescent="0.2">
      <c r="A295" s="9"/>
      <c r="B295" s="2">
        <f t="shared" si="22"/>
        <v>870</v>
      </c>
      <c r="C295" s="10">
        <f t="shared" si="21"/>
        <v>132.45750000000001</v>
      </c>
      <c r="D295" s="10"/>
      <c r="E295" s="10"/>
      <c r="F295" s="10"/>
      <c r="G295" s="10"/>
      <c r="H295" s="9"/>
      <c r="I295" s="9"/>
      <c r="J295" s="9"/>
      <c r="K295" s="9"/>
      <c r="L295" s="9"/>
      <c r="M295" s="9"/>
      <c r="N295" s="9"/>
      <c r="O295" s="9"/>
      <c r="P295" s="2"/>
      <c r="Q295" s="10"/>
      <c r="R295" s="9"/>
      <c r="S295" s="9"/>
      <c r="T295" s="9"/>
      <c r="U295" s="9"/>
      <c r="V295" s="9"/>
      <c r="W295" s="2"/>
      <c r="X295" s="2"/>
      <c r="Y295" s="2"/>
      <c r="Z295" s="2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</row>
    <row r="296" spans="1:85" x14ac:dyDescent="0.2">
      <c r="A296" s="9"/>
      <c r="B296" s="2">
        <f t="shared" si="22"/>
        <v>880</v>
      </c>
      <c r="C296" s="10">
        <f t="shared" si="21"/>
        <v>135.52000000000001</v>
      </c>
      <c r="D296" s="10"/>
      <c r="E296" s="10"/>
      <c r="F296" s="10"/>
      <c r="G296" s="10"/>
      <c r="H296" s="9"/>
      <c r="I296" s="9"/>
      <c r="J296" s="9"/>
      <c r="K296" s="9"/>
      <c r="L296" s="9"/>
      <c r="M296" s="9"/>
      <c r="N296" s="9"/>
      <c r="O296" s="9"/>
      <c r="P296" s="2"/>
      <c r="Q296" s="10"/>
      <c r="R296" s="9"/>
      <c r="S296" s="9"/>
      <c r="T296" s="9"/>
      <c r="U296" s="9"/>
      <c r="V296" s="9"/>
      <c r="W296" s="2"/>
      <c r="X296" s="2"/>
      <c r="Y296" s="2"/>
      <c r="Z296" s="2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</row>
    <row r="297" spans="1:85" x14ac:dyDescent="0.2">
      <c r="A297" s="9"/>
      <c r="B297" s="2">
        <f t="shared" si="22"/>
        <v>890</v>
      </c>
      <c r="C297" s="10">
        <f t="shared" si="21"/>
        <v>138.61750000000001</v>
      </c>
      <c r="D297" s="10"/>
      <c r="E297" s="10"/>
      <c r="F297" s="10"/>
      <c r="G297" s="10"/>
      <c r="H297" s="9"/>
      <c r="I297" s="9"/>
      <c r="J297" s="9"/>
      <c r="K297" s="9"/>
      <c r="L297" s="9"/>
      <c r="M297" s="9"/>
      <c r="N297" s="9"/>
      <c r="O297" s="9"/>
      <c r="P297" s="2"/>
      <c r="Q297" s="10"/>
      <c r="R297" s="9"/>
      <c r="S297" s="9"/>
      <c r="T297" s="9"/>
      <c r="U297" s="9"/>
      <c r="V297" s="9"/>
      <c r="W297" s="2"/>
      <c r="X297" s="2"/>
      <c r="Y297" s="2"/>
      <c r="Z297" s="2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</row>
    <row r="298" spans="1:85" x14ac:dyDescent="0.2">
      <c r="A298" s="9"/>
      <c r="B298" s="2">
        <f t="shared" si="22"/>
        <v>900</v>
      </c>
      <c r="C298" s="10">
        <f t="shared" si="21"/>
        <v>141.75</v>
      </c>
      <c r="D298" s="10"/>
      <c r="E298" s="10"/>
      <c r="F298" s="10"/>
      <c r="G298" s="10"/>
      <c r="H298" s="9"/>
      <c r="I298" s="9"/>
      <c r="J298" s="9"/>
      <c r="K298" s="9"/>
      <c r="L298" s="9"/>
      <c r="M298" s="9"/>
      <c r="N298" s="9"/>
      <c r="O298" s="9"/>
      <c r="P298" s="2"/>
      <c r="Q298" s="10"/>
      <c r="R298" s="9"/>
      <c r="S298" s="9"/>
      <c r="T298" s="9"/>
      <c r="U298" s="9"/>
      <c r="V298" s="9"/>
      <c r="W298" s="2"/>
      <c r="X298" s="2"/>
      <c r="Y298" s="2"/>
      <c r="Z298" s="2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</row>
    <row r="299" spans="1:85" x14ac:dyDescent="0.2">
      <c r="A299" s="9"/>
      <c r="B299" s="2">
        <f t="shared" si="22"/>
        <v>910</v>
      </c>
      <c r="C299" s="10">
        <f t="shared" si="21"/>
        <v>144.91749999999999</v>
      </c>
      <c r="D299" s="10"/>
      <c r="E299" s="10"/>
      <c r="F299" s="10"/>
      <c r="G299" s="10"/>
      <c r="H299" s="9"/>
      <c r="I299" s="9"/>
      <c r="J299" s="9"/>
      <c r="K299" s="9"/>
      <c r="L299" s="9"/>
      <c r="M299" s="9"/>
      <c r="N299" s="9"/>
      <c r="O299" s="9"/>
      <c r="P299" s="2"/>
      <c r="Q299" s="10"/>
      <c r="R299" s="9"/>
      <c r="S299" s="9"/>
      <c r="T299" s="9"/>
      <c r="U299" s="9"/>
      <c r="V299" s="9"/>
      <c r="W299" s="2"/>
      <c r="X299" s="2"/>
      <c r="Y299" s="2"/>
      <c r="Z299" s="2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</row>
    <row r="300" spans="1:85" x14ac:dyDescent="0.2">
      <c r="A300" s="9"/>
      <c r="B300" s="2">
        <f t="shared" si="22"/>
        <v>920</v>
      </c>
      <c r="C300" s="10">
        <f t="shared" si="21"/>
        <v>148.12</v>
      </c>
      <c r="D300" s="10"/>
      <c r="E300" s="10"/>
      <c r="F300" s="10"/>
      <c r="G300" s="10"/>
      <c r="H300" s="9"/>
      <c r="I300" s="9"/>
      <c r="J300" s="9"/>
      <c r="K300" s="9"/>
      <c r="L300" s="9"/>
      <c r="M300" s="9"/>
      <c r="N300" s="9"/>
      <c r="O300" s="9"/>
      <c r="P300" s="2"/>
      <c r="Q300" s="10"/>
      <c r="R300" s="9"/>
      <c r="S300" s="9"/>
      <c r="T300" s="9"/>
      <c r="U300" s="9"/>
      <c r="V300" s="9"/>
      <c r="W300" s="2"/>
      <c r="X300" s="2"/>
      <c r="Y300" s="2"/>
      <c r="Z300" s="2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</row>
    <row r="301" spans="1:85" x14ac:dyDescent="0.2">
      <c r="A301" s="9"/>
      <c r="B301" s="2">
        <f t="shared" si="22"/>
        <v>930</v>
      </c>
      <c r="C301" s="10">
        <f t="shared" si="21"/>
        <v>151.35749999999999</v>
      </c>
      <c r="D301" s="10"/>
      <c r="E301" s="10"/>
      <c r="F301" s="10"/>
      <c r="G301" s="10"/>
      <c r="H301" s="9"/>
      <c r="I301" s="9"/>
      <c r="J301" s="9"/>
      <c r="K301" s="9"/>
      <c r="L301" s="9"/>
      <c r="M301" s="9"/>
      <c r="N301" s="9"/>
      <c r="O301" s="9"/>
      <c r="P301" s="2"/>
      <c r="Q301" s="10"/>
      <c r="R301" s="9"/>
      <c r="S301" s="9"/>
      <c r="T301" s="9"/>
      <c r="U301" s="9"/>
      <c r="V301" s="9"/>
      <c r="W301" s="2"/>
      <c r="X301" s="2"/>
      <c r="Y301" s="2"/>
      <c r="Z301" s="2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</row>
    <row r="302" spans="1:85" x14ac:dyDescent="0.2">
      <c r="A302" s="9"/>
      <c r="B302" s="2">
        <f t="shared" si="22"/>
        <v>940</v>
      </c>
      <c r="C302" s="10">
        <f t="shared" si="21"/>
        <v>154.63</v>
      </c>
      <c r="D302" s="10"/>
      <c r="E302" s="10"/>
      <c r="F302" s="10"/>
      <c r="G302" s="10"/>
      <c r="H302" s="9"/>
      <c r="I302" s="9"/>
      <c r="J302" s="9"/>
      <c r="K302" s="9"/>
      <c r="L302" s="9"/>
      <c r="M302" s="9"/>
      <c r="N302" s="9"/>
      <c r="O302" s="9"/>
      <c r="P302" s="2"/>
      <c r="Q302" s="10"/>
      <c r="R302" s="9"/>
      <c r="S302" s="9"/>
      <c r="T302" s="9"/>
      <c r="U302" s="9"/>
      <c r="V302" s="9"/>
      <c r="W302" s="2"/>
      <c r="X302" s="2"/>
      <c r="Y302" s="2"/>
      <c r="Z302" s="2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</row>
    <row r="303" spans="1:85" x14ac:dyDescent="0.2">
      <c r="A303" s="9"/>
      <c r="B303" s="2">
        <f t="shared" si="22"/>
        <v>950</v>
      </c>
      <c r="C303" s="10">
        <f t="shared" si="21"/>
        <v>157.9375</v>
      </c>
      <c r="D303" s="10"/>
      <c r="E303" s="10"/>
      <c r="F303" s="10"/>
      <c r="G303" s="10"/>
      <c r="H303" s="9"/>
      <c r="I303" s="9"/>
      <c r="J303" s="9"/>
      <c r="K303" s="9"/>
      <c r="L303" s="9"/>
      <c r="M303" s="9"/>
      <c r="N303" s="9"/>
      <c r="O303" s="9"/>
      <c r="P303" s="2"/>
      <c r="Q303" s="10"/>
      <c r="R303" s="9"/>
      <c r="S303" s="9"/>
      <c r="T303" s="9"/>
      <c r="U303" s="9"/>
      <c r="V303" s="9"/>
      <c r="W303" s="2"/>
      <c r="X303" s="2"/>
      <c r="Y303" s="2"/>
      <c r="Z303" s="2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</row>
    <row r="304" spans="1:85" x14ac:dyDescent="0.2">
      <c r="A304" s="9"/>
      <c r="B304" s="2">
        <f t="shared" si="22"/>
        <v>960</v>
      </c>
      <c r="C304" s="10">
        <f t="shared" si="21"/>
        <v>161.28</v>
      </c>
      <c r="D304" s="10"/>
      <c r="E304" s="10"/>
      <c r="F304" s="10"/>
      <c r="G304" s="10"/>
      <c r="H304" s="9"/>
      <c r="I304" s="9"/>
      <c r="J304" s="9"/>
      <c r="K304" s="9"/>
      <c r="L304" s="9"/>
      <c r="M304" s="9"/>
      <c r="N304" s="9"/>
      <c r="O304" s="9"/>
      <c r="P304" s="2"/>
      <c r="Q304" s="10"/>
      <c r="R304" s="9"/>
      <c r="S304" s="9"/>
      <c r="T304" s="9"/>
      <c r="U304" s="9"/>
      <c r="V304" s="9"/>
      <c r="W304" s="2"/>
      <c r="X304" s="2"/>
      <c r="Y304" s="2"/>
      <c r="Z304" s="2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</row>
    <row r="305" spans="1:85" x14ac:dyDescent="0.2">
      <c r="A305" s="9"/>
      <c r="B305" s="2">
        <f t="shared" si="22"/>
        <v>970</v>
      </c>
      <c r="C305" s="10">
        <f t="shared" si="21"/>
        <v>164.6575</v>
      </c>
      <c r="D305" s="10"/>
      <c r="E305" s="10"/>
      <c r="F305" s="10"/>
      <c r="G305" s="10"/>
      <c r="H305" s="9"/>
      <c r="I305" s="9"/>
      <c r="J305" s="9"/>
      <c r="K305" s="9"/>
      <c r="L305" s="9"/>
      <c r="M305" s="9"/>
      <c r="N305" s="9"/>
      <c r="O305" s="9"/>
      <c r="P305" s="2"/>
      <c r="Q305" s="10"/>
      <c r="R305" s="9"/>
      <c r="S305" s="9"/>
      <c r="T305" s="9"/>
      <c r="U305" s="9"/>
      <c r="V305" s="9"/>
      <c r="W305" s="2"/>
      <c r="X305" s="2"/>
      <c r="Y305" s="2"/>
      <c r="Z305" s="2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</row>
    <row r="306" spans="1:85" x14ac:dyDescent="0.2">
      <c r="A306" s="9"/>
      <c r="B306" s="2">
        <f t="shared" si="22"/>
        <v>980</v>
      </c>
      <c r="C306" s="10">
        <f t="shared" si="21"/>
        <v>168.07</v>
      </c>
      <c r="D306" s="10"/>
      <c r="E306" s="10"/>
      <c r="F306" s="10"/>
      <c r="G306" s="10"/>
      <c r="H306" s="9"/>
      <c r="I306" s="9"/>
      <c r="J306" s="9"/>
      <c r="K306" s="9"/>
      <c r="L306" s="9"/>
      <c r="M306" s="9"/>
      <c r="N306" s="9"/>
      <c r="O306" s="9"/>
      <c r="P306" s="2"/>
      <c r="Q306" s="10"/>
      <c r="R306" s="9"/>
      <c r="S306" s="9"/>
      <c r="T306" s="9"/>
      <c r="U306" s="9"/>
      <c r="V306" s="9"/>
      <c r="W306" s="2"/>
      <c r="X306" s="2"/>
      <c r="Y306" s="2"/>
      <c r="Z306" s="2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</row>
    <row r="307" spans="1:85" x14ac:dyDescent="0.2">
      <c r="A307" s="9"/>
      <c r="B307" s="2">
        <f t="shared" si="22"/>
        <v>990</v>
      </c>
      <c r="C307" s="10">
        <f t="shared" si="21"/>
        <v>171.51749999999998</v>
      </c>
      <c r="D307" s="10"/>
      <c r="E307" s="10"/>
      <c r="F307" s="10"/>
      <c r="G307" s="10"/>
      <c r="H307" s="9"/>
      <c r="I307" s="9"/>
      <c r="J307" s="9"/>
      <c r="K307" s="9"/>
      <c r="L307" s="9"/>
      <c r="M307" s="9"/>
      <c r="N307" s="9"/>
      <c r="O307" s="9"/>
      <c r="P307" s="2"/>
      <c r="Q307" s="10"/>
      <c r="R307" s="9"/>
      <c r="S307" s="9"/>
      <c r="T307" s="9"/>
      <c r="U307" s="9"/>
      <c r="V307" s="9"/>
      <c r="W307" s="2"/>
      <c r="X307" s="2"/>
      <c r="Y307" s="2"/>
      <c r="Z307" s="2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</row>
    <row r="308" spans="1:85" x14ac:dyDescent="0.2">
      <c r="A308" s="9"/>
      <c r="B308" s="2">
        <f t="shared" si="22"/>
        <v>1000</v>
      </c>
      <c r="C308" s="10">
        <f t="shared" si="21"/>
        <v>175</v>
      </c>
      <c r="D308" s="10"/>
      <c r="E308" s="10"/>
      <c r="F308" s="10"/>
      <c r="G308" s="10"/>
      <c r="H308" s="9"/>
      <c r="I308" s="9"/>
      <c r="J308" s="9"/>
      <c r="K308" s="9"/>
      <c r="L308" s="9"/>
      <c r="M308" s="9"/>
      <c r="N308" s="9"/>
      <c r="O308" s="9"/>
      <c r="P308" s="2"/>
      <c r="Q308" s="10"/>
      <c r="R308" s="9"/>
      <c r="S308" s="9"/>
      <c r="T308" s="9"/>
      <c r="U308" s="9"/>
      <c r="V308" s="9"/>
      <c r="W308" s="2"/>
      <c r="X308" s="2"/>
      <c r="Y308" s="2"/>
      <c r="Z308" s="2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</row>
    <row r="309" spans="1:85" x14ac:dyDescent="0.2">
      <c r="A309" s="9"/>
      <c r="B309" s="2">
        <f t="shared" si="22"/>
        <v>1010</v>
      </c>
      <c r="C309" s="10">
        <f t="shared" si="21"/>
        <v>178.51749999999998</v>
      </c>
      <c r="D309" s="10"/>
      <c r="E309" s="10"/>
      <c r="F309" s="10"/>
      <c r="G309" s="10"/>
      <c r="H309" s="9"/>
      <c r="I309" s="9"/>
      <c r="J309" s="9"/>
      <c r="K309" s="9"/>
      <c r="L309" s="9"/>
      <c r="M309" s="9"/>
      <c r="N309" s="9"/>
      <c r="O309" s="9"/>
      <c r="P309" s="2"/>
      <c r="Q309" s="10"/>
      <c r="R309" s="9"/>
      <c r="S309" s="9"/>
      <c r="T309" s="9"/>
      <c r="U309" s="9"/>
      <c r="V309" s="9"/>
      <c r="W309" s="2"/>
      <c r="X309" s="2"/>
      <c r="Y309" s="2"/>
      <c r="Z309" s="2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</row>
    <row r="310" spans="1:85" x14ac:dyDescent="0.2">
      <c r="A310" s="9"/>
      <c r="B310" s="2">
        <f t="shared" si="22"/>
        <v>1020</v>
      </c>
      <c r="C310" s="10">
        <f t="shared" si="21"/>
        <v>182.07</v>
      </c>
      <c r="D310" s="10"/>
      <c r="E310" s="10"/>
      <c r="F310" s="10"/>
      <c r="G310" s="10"/>
      <c r="H310" s="9"/>
      <c r="I310" s="9"/>
      <c r="J310" s="9"/>
      <c r="K310" s="9"/>
      <c r="L310" s="9"/>
      <c r="M310" s="9"/>
      <c r="N310" s="9"/>
      <c r="O310" s="9"/>
      <c r="P310" s="2"/>
      <c r="Q310" s="10"/>
      <c r="R310" s="9"/>
      <c r="S310" s="9"/>
      <c r="T310" s="9"/>
      <c r="U310" s="9"/>
      <c r="V310" s="9"/>
      <c r="W310" s="2"/>
      <c r="X310" s="2"/>
      <c r="Y310" s="2"/>
      <c r="Z310" s="2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</row>
    <row r="311" spans="1:85" x14ac:dyDescent="0.2">
      <c r="A311" s="9"/>
      <c r="B311" s="2">
        <f t="shared" si="22"/>
        <v>1030</v>
      </c>
      <c r="C311" s="10">
        <f t="shared" si="21"/>
        <v>185.6575</v>
      </c>
      <c r="D311" s="10"/>
      <c r="E311" s="10"/>
      <c r="F311" s="10"/>
      <c r="G311" s="10"/>
      <c r="H311" s="9"/>
      <c r="I311" s="9"/>
      <c r="J311" s="9"/>
      <c r="K311" s="9"/>
      <c r="L311" s="9"/>
      <c r="M311" s="9"/>
      <c r="N311" s="9"/>
      <c r="O311" s="9"/>
      <c r="P311" s="2"/>
      <c r="Q311" s="10"/>
      <c r="R311" s="9"/>
      <c r="S311" s="9"/>
      <c r="T311" s="9"/>
      <c r="U311" s="9"/>
      <c r="V311" s="9"/>
      <c r="W311" s="2"/>
      <c r="X311" s="2"/>
      <c r="Y311" s="2"/>
      <c r="Z311" s="2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</row>
    <row r="312" spans="1:85" x14ac:dyDescent="0.2">
      <c r="A312" s="9"/>
      <c r="B312" s="2">
        <f t="shared" si="22"/>
        <v>1040</v>
      </c>
      <c r="C312" s="10">
        <f t="shared" si="21"/>
        <v>189.28</v>
      </c>
      <c r="D312" s="10"/>
      <c r="E312" s="10"/>
      <c r="F312" s="10"/>
      <c r="G312" s="10"/>
      <c r="H312" s="9"/>
      <c r="I312" s="9"/>
      <c r="J312" s="9"/>
      <c r="K312" s="9"/>
      <c r="L312" s="9"/>
      <c r="M312" s="9"/>
      <c r="N312" s="9"/>
      <c r="O312" s="9"/>
      <c r="P312" s="2"/>
      <c r="Q312" s="10"/>
      <c r="R312" s="9"/>
      <c r="S312" s="9"/>
      <c r="T312" s="9"/>
      <c r="U312" s="9"/>
      <c r="V312" s="9"/>
      <c r="W312" s="2"/>
      <c r="X312" s="2"/>
      <c r="Y312" s="2"/>
      <c r="Z312" s="2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</row>
    <row r="313" spans="1:85" x14ac:dyDescent="0.2">
      <c r="A313" s="9"/>
      <c r="B313" s="2">
        <f t="shared" si="22"/>
        <v>1050</v>
      </c>
      <c r="C313" s="10">
        <f t="shared" si="21"/>
        <v>192.9375</v>
      </c>
      <c r="D313" s="10"/>
      <c r="E313" s="10"/>
      <c r="F313" s="10"/>
      <c r="G313" s="10"/>
      <c r="H313" s="9"/>
      <c r="I313" s="9"/>
      <c r="J313" s="9"/>
      <c r="K313" s="9"/>
      <c r="L313" s="9"/>
      <c r="M313" s="9"/>
      <c r="N313" s="9"/>
      <c r="O313" s="9"/>
      <c r="P313" s="2"/>
      <c r="Q313" s="10"/>
      <c r="R313" s="9"/>
      <c r="S313" s="9"/>
      <c r="T313" s="9"/>
      <c r="U313" s="9"/>
      <c r="V313" s="9"/>
      <c r="W313" s="2"/>
      <c r="X313" s="2"/>
      <c r="Y313" s="2"/>
      <c r="Z313" s="2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</row>
    <row r="314" spans="1:85" x14ac:dyDescent="0.2">
      <c r="A314" s="9"/>
      <c r="B314" s="2">
        <f t="shared" si="22"/>
        <v>1060</v>
      </c>
      <c r="C314" s="10">
        <f t="shared" si="21"/>
        <v>196.63</v>
      </c>
      <c r="D314" s="10"/>
      <c r="E314" s="10"/>
      <c r="F314" s="10"/>
      <c r="G314" s="10"/>
      <c r="H314" s="9"/>
      <c r="I314" s="9"/>
      <c r="J314" s="9"/>
      <c r="K314" s="9"/>
      <c r="L314" s="9"/>
      <c r="M314" s="9"/>
      <c r="N314" s="9"/>
      <c r="O314" s="9"/>
      <c r="P314" s="2"/>
      <c r="Q314" s="10"/>
      <c r="R314" s="9"/>
      <c r="S314" s="9"/>
      <c r="T314" s="9"/>
      <c r="U314" s="9"/>
      <c r="V314" s="9"/>
      <c r="W314" s="2"/>
      <c r="X314" s="2"/>
      <c r="Y314" s="2"/>
      <c r="Z314" s="2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</row>
    <row r="315" spans="1:85" x14ac:dyDescent="0.2">
      <c r="A315" s="9"/>
      <c r="B315" s="2">
        <f t="shared" si="22"/>
        <v>1070</v>
      </c>
      <c r="C315" s="10">
        <f t="shared" si="21"/>
        <v>200.35749999999999</v>
      </c>
      <c r="D315" s="10"/>
      <c r="E315" s="10"/>
      <c r="F315" s="10"/>
      <c r="G315" s="10"/>
      <c r="H315" s="9"/>
      <c r="I315" s="9"/>
      <c r="J315" s="9"/>
      <c r="K315" s="9"/>
      <c r="L315" s="9"/>
      <c r="M315" s="9"/>
      <c r="N315" s="9"/>
      <c r="O315" s="9"/>
      <c r="P315" s="2"/>
      <c r="Q315" s="10"/>
      <c r="R315" s="9"/>
      <c r="S315" s="9"/>
      <c r="T315" s="9"/>
      <c r="U315" s="9"/>
      <c r="V315" s="9"/>
      <c r="W315" s="2"/>
      <c r="X315" s="2"/>
      <c r="Y315" s="2"/>
      <c r="Z315" s="2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</row>
    <row r="316" spans="1:85" x14ac:dyDescent="0.2">
      <c r="A316" s="9"/>
      <c r="B316" s="2">
        <f t="shared" si="22"/>
        <v>1080</v>
      </c>
      <c r="C316" s="10">
        <f t="shared" si="21"/>
        <v>204.12</v>
      </c>
      <c r="D316" s="10"/>
      <c r="E316" s="10"/>
      <c r="F316" s="10"/>
      <c r="G316" s="10"/>
      <c r="H316" s="9"/>
      <c r="I316" s="9"/>
      <c r="J316" s="9"/>
      <c r="K316" s="9"/>
      <c r="L316" s="9"/>
      <c r="M316" s="9"/>
      <c r="N316" s="9"/>
      <c r="O316" s="9"/>
      <c r="P316" s="2"/>
      <c r="Q316" s="10"/>
      <c r="R316" s="9"/>
      <c r="S316" s="9"/>
      <c r="T316" s="9"/>
      <c r="U316" s="9"/>
      <c r="V316" s="9"/>
      <c r="W316" s="2"/>
      <c r="X316" s="2"/>
      <c r="Y316" s="2"/>
      <c r="Z316" s="2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</row>
    <row r="317" spans="1:85" x14ac:dyDescent="0.2">
      <c r="A317" s="9"/>
      <c r="B317" s="2">
        <f t="shared" si="22"/>
        <v>1090</v>
      </c>
      <c r="C317" s="10">
        <f t="shared" si="21"/>
        <v>207.91749999999999</v>
      </c>
      <c r="D317" s="10"/>
      <c r="E317" s="10"/>
      <c r="F317" s="10"/>
      <c r="G317" s="10"/>
      <c r="H317" s="9"/>
      <c r="I317" s="9"/>
      <c r="J317" s="9"/>
      <c r="K317" s="9"/>
      <c r="L317" s="9"/>
      <c r="M317" s="9"/>
      <c r="N317" s="9"/>
      <c r="O317" s="9"/>
      <c r="P317" s="2"/>
      <c r="Q317" s="10"/>
      <c r="R317" s="9"/>
      <c r="S317" s="9"/>
      <c r="T317" s="9"/>
      <c r="U317" s="9"/>
      <c r="V317" s="9"/>
      <c r="W317" s="2"/>
      <c r="X317" s="2"/>
      <c r="Y317" s="2"/>
      <c r="Z317" s="2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</row>
    <row r="318" spans="1:85" x14ac:dyDescent="0.2">
      <c r="A318" s="9"/>
      <c r="B318" s="2">
        <f t="shared" si="22"/>
        <v>1100</v>
      </c>
      <c r="C318" s="10">
        <f t="shared" si="21"/>
        <v>211.75</v>
      </c>
      <c r="D318" s="10"/>
      <c r="E318" s="10"/>
      <c r="F318" s="10"/>
      <c r="G318" s="10"/>
      <c r="H318" s="9"/>
      <c r="I318" s="9"/>
      <c r="J318" s="9"/>
      <c r="K318" s="9"/>
      <c r="L318" s="9"/>
      <c r="M318" s="9"/>
      <c r="N318" s="9"/>
      <c r="O318" s="9"/>
      <c r="P318" s="2"/>
      <c r="Q318" s="10"/>
      <c r="R318" s="9"/>
      <c r="S318" s="9"/>
      <c r="T318" s="9"/>
      <c r="U318" s="9"/>
      <c r="V318" s="9"/>
      <c r="W318" s="2"/>
      <c r="X318" s="2"/>
      <c r="Y318" s="2"/>
      <c r="Z318" s="2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</row>
    <row r="319" spans="1:85" x14ac:dyDescent="0.2">
      <c r="A319" s="9"/>
      <c r="B319" s="2">
        <f t="shared" si="22"/>
        <v>1110</v>
      </c>
      <c r="C319" s="10">
        <f t="shared" si="21"/>
        <v>215.61750000000001</v>
      </c>
      <c r="D319" s="10"/>
      <c r="E319" s="10"/>
      <c r="F319" s="10"/>
      <c r="G319" s="10"/>
      <c r="H319" s="9"/>
      <c r="I319" s="9"/>
      <c r="J319" s="9"/>
      <c r="K319" s="9"/>
      <c r="L319" s="9"/>
      <c r="M319" s="9"/>
      <c r="N319" s="9"/>
      <c r="O319" s="9"/>
      <c r="P319" s="2"/>
      <c r="Q319" s="10"/>
      <c r="R319" s="9"/>
      <c r="S319" s="9"/>
      <c r="T319" s="9"/>
      <c r="U319" s="9"/>
      <c r="V319" s="9"/>
      <c r="W319" s="2"/>
      <c r="X319" s="2"/>
      <c r="Y319" s="2"/>
      <c r="Z319" s="2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</row>
    <row r="320" spans="1:85" x14ac:dyDescent="0.2">
      <c r="A320" s="9"/>
      <c r="B320" s="2">
        <f t="shared" si="22"/>
        <v>1120</v>
      </c>
      <c r="C320" s="10">
        <f t="shared" si="21"/>
        <v>219.52</v>
      </c>
      <c r="D320" s="10"/>
      <c r="E320" s="10"/>
      <c r="F320" s="10"/>
      <c r="G320" s="10"/>
      <c r="H320" s="9"/>
      <c r="I320" s="9"/>
      <c r="J320" s="9"/>
      <c r="K320" s="9"/>
      <c r="L320" s="9"/>
      <c r="M320" s="9"/>
      <c r="N320" s="9"/>
      <c r="O320" s="9"/>
      <c r="P320" s="2"/>
      <c r="Q320" s="10"/>
      <c r="R320" s="9"/>
      <c r="S320" s="9"/>
      <c r="T320" s="9"/>
      <c r="U320" s="9"/>
      <c r="V320" s="9"/>
      <c r="W320" s="2"/>
      <c r="X320" s="2"/>
      <c r="Y320" s="2"/>
      <c r="Z320" s="2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</row>
    <row r="321" spans="1:85" x14ac:dyDescent="0.2">
      <c r="A321" s="9"/>
      <c r="B321" s="2">
        <f t="shared" si="22"/>
        <v>1130</v>
      </c>
      <c r="C321" s="10">
        <f t="shared" si="21"/>
        <v>223.45750000000001</v>
      </c>
      <c r="D321" s="10"/>
      <c r="E321" s="10"/>
      <c r="F321" s="10"/>
      <c r="G321" s="10"/>
      <c r="H321" s="9"/>
      <c r="I321" s="9"/>
      <c r="J321" s="9"/>
      <c r="K321" s="9"/>
      <c r="L321" s="9"/>
      <c r="M321" s="9"/>
      <c r="N321" s="9"/>
      <c r="O321" s="9"/>
      <c r="P321" s="2"/>
      <c r="Q321" s="10"/>
      <c r="R321" s="9"/>
      <c r="S321" s="9"/>
      <c r="T321" s="9"/>
      <c r="U321" s="9"/>
      <c r="V321" s="9"/>
      <c r="W321" s="2"/>
      <c r="X321" s="2"/>
      <c r="Y321" s="2"/>
      <c r="Z321" s="2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</row>
    <row r="322" spans="1:85" x14ac:dyDescent="0.2">
      <c r="A322" s="9"/>
      <c r="B322" s="2">
        <f t="shared" si="22"/>
        <v>1140</v>
      </c>
      <c r="C322" s="10">
        <f t="shared" si="21"/>
        <v>227.43</v>
      </c>
      <c r="D322" s="10"/>
      <c r="E322" s="10"/>
      <c r="F322" s="10"/>
      <c r="G322" s="10"/>
      <c r="H322" s="9"/>
      <c r="I322" s="9"/>
      <c r="J322" s="9"/>
      <c r="K322" s="9"/>
      <c r="L322" s="9"/>
      <c r="M322" s="9"/>
      <c r="N322" s="9"/>
      <c r="O322" s="9"/>
      <c r="P322" s="2"/>
      <c r="Q322" s="10"/>
      <c r="R322" s="9"/>
      <c r="S322" s="9"/>
      <c r="T322" s="9"/>
      <c r="U322" s="9"/>
      <c r="V322" s="9"/>
      <c r="W322" s="2"/>
      <c r="X322" s="2"/>
      <c r="Y322" s="2"/>
      <c r="Z322" s="2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</row>
    <row r="323" spans="1:85" x14ac:dyDescent="0.2">
      <c r="A323" s="9"/>
      <c r="B323" s="2">
        <f t="shared" si="22"/>
        <v>1150</v>
      </c>
      <c r="C323" s="10">
        <f t="shared" si="21"/>
        <v>231.4375</v>
      </c>
      <c r="D323" s="10"/>
      <c r="E323" s="10"/>
      <c r="F323" s="10"/>
      <c r="G323" s="10"/>
      <c r="H323" s="9"/>
      <c r="I323" s="9"/>
      <c r="J323" s="9"/>
      <c r="K323" s="9"/>
      <c r="L323" s="9"/>
      <c r="M323" s="9"/>
      <c r="N323" s="9"/>
      <c r="O323" s="9"/>
      <c r="P323" s="2"/>
      <c r="Q323" s="10"/>
      <c r="R323" s="9"/>
      <c r="S323" s="9"/>
      <c r="T323" s="9"/>
      <c r="U323" s="9"/>
      <c r="V323" s="9"/>
      <c r="W323" s="2"/>
      <c r="X323" s="2"/>
      <c r="Y323" s="2"/>
      <c r="Z323" s="2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</row>
    <row r="324" spans="1:85" x14ac:dyDescent="0.2">
      <c r="A324" s="9"/>
      <c r="B324" s="2">
        <f t="shared" si="22"/>
        <v>1160</v>
      </c>
      <c r="C324" s="10">
        <f t="shared" si="21"/>
        <v>235.48</v>
      </c>
      <c r="D324" s="10"/>
      <c r="E324" s="10"/>
      <c r="F324" s="10"/>
      <c r="G324" s="10"/>
      <c r="H324" s="9"/>
      <c r="I324" s="9"/>
      <c r="J324" s="9"/>
      <c r="K324" s="9"/>
      <c r="L324" s="9"/>
      <c r="M324" s="9"/>
      <c r="N324" s="9"/>
      <c r="O324" s="9"/>
      <c r="P324" s="2"/>
      <c r="Q324" s="10"/>
      <c r="R324" s="9"/>
      <c r="S324" s="9"/>
      <c r="T324" s="9"/>
      <c r="U324" s="9"/>
      <c r="V324" s="9"/>
      <c r="W324" s="2"/>
      <c r="X324" s="2"/>
      <c r="Y324" s="2"/>
      <c r="Z324" s="2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</row>
    <row r="325" spans="1:85" x14ac:dyDescent="0.2">
      <c r="A325" s="9"/>
      <c r="B325" s="2">
        <f t="shared" si="22"/>
        <v>1170</v>
      </c>
      <c r="C325" s="10">
        <f t="shared" si="21"/>
        <v>239.5575</v>
      </c>
      <c r="D325" s="10"/>
      <c r="E325" s="10"/>
      <c r="F325" s="10"/>
      <c r="G325" s="10"/>
      <c r="H325" s="9"/>
      <c r="I325" s="9"/>
      <c r="J325" s="9"/>
      <c r="K325" s="9"/>
      <c r="L325" s="9"/>
      <c r="M325" s="9"/>
      <c r="N325" s="9"/>
      <c r="O325" s="9"/>
      <c r="P325" s="2"/>
      <c r="Q325" s="10"/>
      <c r="R325" s="9"/>
      <c r="S325" s="9"/>
      <c r="T325" s="9"/>
      <c r="U325" s="9"/>
      <c r="V325" s="9"/>
      <c r="W325" s="2"/>
      <c r="X325" s="2"/>
      <c r="Y325" s="2"/>
      <c r="Z325" s="2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</row>
    <row r="326" spans="1:85" x14ac:dyDescent="0.2">
      <c r="A326" s="9"/>
      <c r="B326" s="2">
        <f t="shared" si="22"/>
        <v>1180</v>
      </c>
      <c r="C326" s="10">
        <f t="shared" si="21"/>
        <v>243.67</v>
      </c>
      <c r="D326" s="10"/>
      <c r="E326" s="10"/>
      <c r="F326" s="10"/>
      <c r="G326" s="10"/>
      <c r="H326" s="9"/>
      <c r="I326" s="9"/>
      <c r="J326" s="9"/>
      <c r="K326" s="9"/>
      <c r="L326" s="9"/>
      <c r="M326" s="9"/>
      <c r="N326" s="9"/>
      <c r="O326" s="9"/>
      <c r="P326" s="2"/>
      <c r="Q326" s="10"/>
      <c r="R326" s="9"/>
      <c r="S326" s="9"/>
      <c r="T326" s="9"/>
      <c r="U326" s="9"/>
      <c r="V326" s="9"/>
      <c r="W326" s="2"/>
      <c r="X326" s="2"/>
      <c r="Y326" s="2"/>
      <c r="Z326" s="2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</row>
    <row r="327" spans="1:85" x14ac:dyDescent="0.2">
      <c r="A327" s="9"/>
      <c r="B327" s="2">
        <f t="shared" si="22"/>
        <v>1190</v>
      </c>
      <c r="C327" s="10">
        <f t="shared" si="21"/>
        <v>247.8175</v>
      </c>
      <c r="D327" s="10"/>
      <c r="E327" s="10"/>
      <c r="F327" s="10"/>
      <c r="G327" s="10"/>
      <c r="H327" s="9"/>
      <c r="I327" s="9"/>
      <c r="J327" s="9"/>
      <c r="K327" s="9"/>
      <c r="L327" s="9"/>
      <c r="M327" s="9"/>
      <c r="N327" s="9"/>
      <c r="O327" s="9"/>
      <c r="P327" s="2"/>
      <c r="Q327" s="10"/>
      <c r="R327" s="9"/>
      <c r="S327" s="9"/>
      <c r="T327" s="9"/>
      <c r="U327" s="9"/>
      <c r="V327" s="9"/>
      <c r="W327" s="2"/>
      <c r="X327" s="2"/>
      <c r="Y327" s="2"/>
      <c r="Z327" s="2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</row>
    <row r="328" spans="1:85" x14ac:dyDescent="0.2">
      <c r="A328" s="9"/>
      <c r="B328" s="2">
        <f t="shared" si="22"/>
        <v>1200</v>
      </c>
      <c r="C328" s="10">
        <f t="shared" si="21"/>
        <v>252</v>
      </c>
      <c r="D328" s="10"/>
      <c r="E328" s="10"/>
      <c r="F328" s="10"/>
      <c r="G328" s="10"/>
      <c r="H328" s="9"/>
      <c r="I328" s="9"/>
      <c r="J328" s="9"/>
      <c r="K328" s="9"/>
      <c r="L328" s="9"/>
      <c r="M328" s="9"/>
      <c r="N328" s="9"/>
      <c r="O328" s="9"/>
      <c r="P328" s="2"/>
      <c r="Q328" s="10"/>
      <c r="R328" s="9"/>
      <c r="S328" s="9"/>
      <c r="T328" s="9"/>
      <c r="U328" s="9"/>
      <c r="V328" s="9"/>
      <c r="W328" s="2"/>
      <c r="X328" s="2"/>
      <c r="Y328" s="2"/>
      <c r="Z328" s="2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</row>
    <row r="329" spans="1:85" x14ac:dyDescent="0.2">
      <c r="A329" s="9"/>
      <c r="B329" s="2">
        <f t="shared" si="22"/>
        <v>1210</v>
      </c>
      <c r="C329" s="10">
        <f t="shared" si="21"/>
        <v>256.21749999999997</v>
      </c>
      <c r="D329" s="10"/>
      <c r="E329" s="10"/>
      <c r="F329" s="10"/>
      <c r="G329" s="10"/>
      <c r="H329" s="9"/>
      <c r="I329" s="9"/>
      <c r="J329" s="9"/>
      <c r="K329" s="9"/>
      <c r="L329" s="9"/>
      <c r="M329" s="9"/>
      <c r="N329" s="9"/>
      <c r="O329" s="9"/>
      <c r="P329" s="2"/>
      <c r="Q329" s="10"/>
      <c r="R329" s="9"/>
      <c r="S329" s="9"/>
      <c r="T329" s="9"/>
      <c r="U329" s="9"/>
      <c r="V329" s="9"/>
      <c r="W329" s="2"/>
      <c r="X329" s="2"/>
      <c r="Y329" s="2"/>
      <c r="Z329" s="2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</row>
    <row r="330" spans="1:85" x14ac:dyDescent="0.2">
      <c r="A330" s="9"/>
      <c r="B330" s="2">
        <f t="shared" si="22"/>
        <v>1220</v>
      </c>
      <c r="C330" s="10">
        <f t="shared" si="21"/>
        <v>260.46999999999997</v>
      </c>
      <c r="D330" s="10"/>
      <c r="E330" s="10"/>
      <c r="F330" s="10"/>
      <c r="G330" s="10"/>
      <c r="H330" s="9"/>
      <c r="I330" s="9"/>
      <c r="J330" s="9"/>
      <c r="K330" s="9"/>
      <c r="L330" s="9"/>
      <c r="M330" s="9"/>
      <c r="N330" s="9"/>
      <c r="O330" s="9"/>
      <c r="P330" s="2"/>
      <c r="Q330" s="10"/>
      <c r="R330" s="9"/>
      <c r="S330" s="9"/>
      <c r="T330" s="9"/>
      <c r="U330" s="9"/>
      <c r="V330" s="9"/>
      <c r="W330" s="2"/>
      <c r="X330" s="2"/>
      <c r="Y330" s="2"/>
      <c r="Z330" s="2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</row>
    <row r="331" spans="1:85" x14ac:dyDescent="0.2">
      <c r="A331" s="9"/>
      <c r="B331" s="2">
        <f t="shared" si="22"/>
        <v>1230</v>
      </c>
      <c r="C331" s="10">
        <f t="shared" si="21"/>
        <v>264.75749999999999</v>
      </c>
      <c r="D331" s="10"/>
      <c r="E331" s="10"/>
      <c r="F331" s="10"/>
      <c r="G331" s="10"/>
      <c r="H331" s="9"/>
      <c r="I331" s="9"/>
      <c r="J331" s="9"/>
      <c r="K331" s="9"/>
      <c r="L331" s="9"/>
      <c r="M331" s="9"/>
      <c r="N331" s="9"/>
      <c r="O331" s="9"/>
      <c r="P331" s="2"/>
      <c r="Q331" s="10"/>
      <c r="R331" s="9"/>
      <c r="S331" s="9"/>
      <c r="T331" s="9"/>
      <c r="U331" s="9"/>
      <c r="V331" s="9"/>
      <c r="W331" s="2"/>
      <c r="X331" s="2"/>
      <c r="Y331" s="2"/>
      <c r="Z331" s="2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</row>
    <row r="332" spans="1:85" x14ac:dyDescent="0.2">
      <c r="A332" s="9"/>
      <c r="B332" s="2">
        <f t="shared" si="22"/>
        <v>1240</v>
      </c>
      <c r="C332" s="10">
        <f t="shared" si="21"/>
        <v>269.08</v>
      </c>
      <c r="D332" s="10"/>
      <c r="E332" s="10"/>
      <c r="F332" s="10"/>
      <c r="G332" s="10"/>
      <c r="H332" s="9"/>
      <c r="I332" s="9"/>
      <c r="J332" s="9"/>
      <c r="K332" s="9"/>
      <c r="L332" s="9"/>
      <c r="M332" s="9"/>
      <c r="N332" s="9"/>
      <c r="O332" s="9"/>
      <c r="P332" s="2"/>
      <c r="Q332" s="10"/>
      <c r="R332" s="9"/>
      <c r="S332" s="9"/>
      <c r="T332" s="9"/>
      <c r="U332" s="9"/>
      <c r="V332" s="9"/>
      <c r="W332" s="2"/>
      <c r="X332" s="2"/>
      <c r="Y332" s="2"/>
      <c r="Z332" s="2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</row>
    <row r="333" spans="1:85" x14ac:dyDescent="0.2">
      <c r="A333" s="9"/>
      <c r="B333" s="2">
        <f t="shared" si="22"/>
        <v>1250</v>
      </c>
      <c r="C333" s="10">
        <f t="shared" si="21"/>
        <v>273.4375</v>
      </c>
      <c r="D333" s="10"/>
      <c r="E333" s="10"/>
      <c r="F333" s="10"/>
      <c r="G333" s="10"/>
      <c r="H333" s="9"/>
      <c r="I333" s="9"/>
      <c r="J333" s="9"/>
      <c r="K333" s="9"/>
      <c r="L333" s="9"/>
      <c r="M333" s="9"/>
      <c r="N333" s="9"/>
      <c r="O333" s="9"/>
      <c r="P333" s="2"/>
      <c r="Q333" s="10"/>
      <c r="R333" s="9"/>
      <c r="S333" s="9"/>
      <c r="T333" s="9"/>
      <c r="U333" s="9"/>
      <c r="V333" s="9"/>
      <c r="W333" s="2"/>
      <c r="X333" s="2"/>
      <c r="Y333" s="2"/>
      <c r="Z333" s="2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</row>
    <row r="334" spans="1:85" x14ac:dyDescent="0.2">
      <c r="A334" s="9"/>
      <c r="B334" s="2">
        <f t="shared" si="22"/>
        <v>1260</v>
      </c>
      <c r="C334" s="10">
        <f t="shared" si="21"/>
        <v>277.83</v>
      </c>
      <c r="D334" s="10"/>
      <c r="E334" s="10"/>
      <c r="F334" s="10"/>
      <c r="G334" s="10"/>
      <c r="H334" s="9"/>
      <c r="I334" s="9"/>
      <c r="J334" s="9"/>
      <c r="K334" s="9"/>
      <c r="L334" s="9"/>
      <c r="M334" s="9"/>
      <c r="N334" s="9"/>
      <c r="O334" s="9"/>
      <c r="P334" s="2"/>
      <c r="Q334" s="10"/>
      <c r="R334" s="9"/>
      <c r="S334" s="9"/>
      <c r="T334" s="9"/>
      <c r="U334" s="9"/>
      <c r="V334" s="9"/>
      <c r="W334" s="2"/>
      <c r="X334" s="2"/>
      <c r="Y334" s="2"/>
      <c r="Z334" s="2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</row>
    <row r="335" spans="1:85" x14ac:dyDescent="0.2">
      <c r="A335" s="9"/>
      <c r="B335" s="2">
        <f t="shared" si="22"/>
        <v>1270</v>
      </c>
      <c r="C335" s="10">
        <f t="shared" si="21"/>
        <v>282.25749999999999</v>
      </c>
      <c r="D335" s="10"/>
      <c r="E335" s="10"/>
      <c r="F335" s="10"/>
      <c r="G335" s="10"/>
      <c r="H335" s="9"/>
      <c r="I335" s="9"/>
      <c r="J335" s="9"/>
      <c r="K335" s="9"/>
      <c r="L335" s="9"/>
      <c r="M335" s="9"/>
      <c r="N335" s="9"/>
      <c r="O335" s="9"/>
      <c r="P335" s="2"/>
      <c r="Q335" s="10"/>
      <c r="R335" s="9"/>
      <c r="S335" s="9"/>
      <c r="T335" s="9"/>
      <c r="U335" s="9"/>
      <c r="V335" s="9"/>
      <c r="W335" s="2"/>
      <c r="X335" s="2"/>
      <c r="Y335" s="2"/>
      <c r="Z335" s="2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</row>
    <row r="336" spans="1:85" x14ac:dyDescent="0.2">
      <c r="A336" s="9"/>
      <c r="B336" s="2">
        <f t="shared" si="22"/>
        <v>1280</v>
      </c>
      <c r="C336" s="10">
        <f t="shared" si="21"/>
        <v>286.71999999999997</v>
      </c>
      <c r="D336" s="10"/>
      <c r="E336" s="10"/>
      <c r="F336" s="10"/>
      <c r="G336" s="10"/>
      <c r="H336" s="9"/>
      <c r="I336" s="9"/>
      <c r="J336" s="9"/>
      <c r="K336" s="9"/>
      <c r="L336" s="9"/>
      <c r="M336" s="9"/>
      <c r="N336" s="9"/>
      <c r="O336" s="9"/>
      <c r="P336" s="2"/>
      <c r="Q336" s="10"/>
      <c r="R336" s="9"/>
      <c r="S336" s="9"/>
      <c r="T336" s="9"/>
      <c r="U336" s="9"/>
      <c r="V336" s="9"/>
      <c r="W336" s="2"/>
      <c r="X336" s="2"/>
      <c r="Y336" s="2"/>
      <c r="Z336" s="2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</row>
    <row r="337" spans="1:85" x14ac:dyDescent="0.2">
      <c r="A337" s="9"/>
      <c r="B337" s="2">
        <f t="shared" si="22"/>
        <v>1290</v>
      </c>
      <c r="C337" s="10">
        <f t="shared" ref="C337:C398" si="23">$C$5*B337^2</f>
        <v>291.21749999999997</v>
      </c>
      <c r="D337" s="10"/>
      <c r="E337" s="10"/>
      <c r="F337" s="10"/>
      <c r="G337" s="10"/>
      <c r="H337" s="9"/>
      <c r="I337" s="9"/>
      <c r="J337" s="9"/>
      <c r="K337" s="9"/>
      <c r="L337" s="9"/>
      <c r="M337" s="9"/>
      <c r="N337" s="9"/>
      <c r="O337" s="9"/>
      <c r="P337" s="2"/>
      <c r="Q337" s="10"/>
      <c r="R337" s="9"/>
      <c r="S337" s="9"/>
      <c r="T337" s="9"/>
      <c r="U337" s="9"/>
      <c r="V337" s="9"/>
      <c r="W337" s="2"/>
      <c r="X337" s="2"/>
      <c r="Y337" s="2"/>
      <c r="Z337" s="2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</row>
    <row r="338" spans="1:85" x14ac:dyDescent="0.2">
      <c r="A338" s="9"/>
      <c r="B338" s="2">
        <f t="shared" ref="B338:B398" si="24">B337+10</f>
        <v>1300</v>
      </c>
      <c r="C338" s="10">
        <f t="shared" si="23"/>
        <v>295.75</v>
      </c>
      <c r="D338" s="10"/>
      <c r="E338" s="10"/>
      <c r="F338" s="10"/>
      <c r="G338" s="10"/>
      <c r="H338" s="9"/>
      <c r="I338" s="9"/>
      <c r="J338" s="9"/>
      <c r="K338" s="9"/>
      <c r="L338" s="9"/>
      <c r="M338" s="9"/>
      <c r="N338" s="9"/>
      <c r="O338" s="9"/>
      <c r="P338" s="2"/>
      <c r="Q338" s="10"/>
      <c r="R338" s="9"/>
      <c r="S338" s="9"/>
      <c r="T338" s="9"/>
      <c r="U338" s="9"/>
      <c r="V338" s="9"/>
      <c r="W338" s="2"/>
      <c r="X338" s="2"/>
      <c r="Y338" s="2"/>
      <c r="Z338" s="2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</row>
    <row r="339" spans="1:85" x14ac:dyDescent="0.2">
      <c r="A339" s="9"/>
      <c r="B339" s="2">
        <f t="shared" si="24"/>
        <v>1310</v>
      </c>
      <c r="C339" s="10">
        <f t="shared" si="23"/>
        <v>300.3175</v>
      </c>
      <c r="D339" s="10"/>
      <c r="E339" s="10"/>
      <c r="F339" s="10"/>
      <c r="G339" s="10"/>
      <c r="H339" s="9"/>
      <c r="I339" s="9"/>
      <c r="J339" s="9"/>
      <c r="K339" s="9"/>
      <c r="L339" s="9"/>
      <c r="M339" s="9"/>
      <c r="N339" s="9"/>
      <c r="O339" s="9"/>
      <c r="P339" s="2"/>
      <c r="Q339" s="10"/>
      <c r="R339" s="9"/>
      <c r="S339" s="9"/>
      <c r="T339" s="9"/>
      <c r="U339" s="9"/>
      <c r="V339" s="9"/>
      <c r="W339" s="2"/>
      <c r="X339" s="2"/>
      <c r="Y339" s="2"/>
      <c r="Z339" s="2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</row>
    <row r="340" spans="1:85" x14ac:dyDescent="0.2">
      <c r="A340" s="9"/>
      <c r="B340" s="2">
        <f t="shared" si="24"/>
        <v>1320</v>
      </c>
      <c r="C340" s="10">
        <f t="shared" si="23"/>
        <v>304.92</v>
      </c>
      <c r="D340" s="10"/>
      <c r="E340" s="10"/>
      <c r="F340" s="10"/>
      <c r="G340" s="10"/>
      <c r="H340" s="9"/>
      <c r="I340" s="9"/>
      <c r="J340" s="9"/>
      <c r="K340" s="9"/>
      <c r="L340" s="9"/>
      <c r="M340" s="9"/>
      <c r="N340" s="9"/>
      <c r="O340" s="9"/>
      <c r="P340" s="2"/>
      <c r="Q340" s="10"/>
      <c r="R340" s="9"/>
      <c r="S340" s="9"/>
      <c r="T340" s="9"/>
      <c r="U340" s="9"/>
      <c r="V340" s="9"/>
      <c r="W340" s="2"/>
      <c r="X340" s="2"/>
      <c r="Y340" s="2"/>
      <c r="Z340" s="2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</row>
    <row r="341" spans="1:85" x14ac:dyDescent="0.2">
      <c r="A341" s="9"/>
      <c r="B341" s="2">
        <f t="shared" si="24"/>
        <v>1330</v>
      </c>
      <c r="C341" s="10">
        <f t="shared" si="23"/>
        <v>309.5575</v>
      </c>
      <c r="D341" s="10"/>
      <c r="E341" s="10"/>
      <c r="F341" s="10"/>
      <c r="G341" s="10"/>
      <c r="H341" s="9"/>
      <c r="I341" s="9"/>
      <c r="J341" s="9"/>
      <c r="K341" s="9"/>
      <c r="L341" s="9"/>
      <c r="M341" s="9"/>
      <c r="N341" s="9"/>
      <c r="O341" s="9"/>
      <c r="P341" s="2"/>
      <c r="Q341" s="10"/>
      <c r="R341" s="9"/>
      <c r="S341" s="9"/>
      <c r="T341" s="9"/>
      <c r="U341" s="9"/>
      <c r="V341" s="9"/>
      <c r="W341" s="2"/>
      <c r="X341" s="2"/>
      <c r="Y341" s="2"/>
      <c r="Z341" s="2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</row>
    <row r="342" spans="1:85" x14ac:dyDescent="0.2">
      <c r="A342" s="9"/>
      <c r="B342" s="2">
        <f t="shared" si="24"/>
        <v>1340</v>
      </c>
      <c r="C342" s="10">
        <f t="shared" si="23"/>
        <v>314.23</v>
      </c>
      <c r="D342" s="10"/>
      <c r="E342" s="10"/>
      <c r="F342" s="10"/>
      <c r="G342" s="10"/>
      <c r="H342" s="9"/>
      <c r="I342" s="9"/>
      <c r="J342" s="9"/>
      <c r="K342" s="9"/>
      <c r="L342" s="9"/>
      <c r="M342" s="9"/>
      <c r="N342" s="9"/>
      <c r="O342" s="9"/>
      <c r="P342" s="2"/>
      <c r="Q342" s="10"/>
      <c r="R342" s="9"/>
      <c r="S342" s="9"/>
      <c r="T342" s="9"/>
      <c r="U342" s="9"/>
      <c r="V342" s="9"/>
      <c r="W342" s="2"/>
      <c r="X342" s="2"/>
      <c r="Y342" s="2"/>
      <c r="Z342" s="2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</row>
    <row r="343" spans="1:85" x14ac:dyDescent="0.2">
      <c r="A343" s="9"/>
      <c r="B343" s="2">
        <f t="shared" si="24"/>
        <v>1350</v>
      </c>
      <c r="C343" s="10">
        <f t="shared" si="23"/>
        <v>318.9375</v>
      </c>
      <c r="D343" s="10"/>
      <c r="E343" s="10"/>
      <c r="F343" s="10"/>
      <c r="G343" s="10"/>
      <c r="H343" s="9"/>
      <c r="I343" s="9"/>
      <c r="J343" s="9"/>
      <c r="K343" s="9"/>
      <c r="L343" s="9"/>
      <c r="M343" s="9"/>
      <c r="N343" s="9"/>
      <c r="O343" s="9"/>
      <c r="P343" s="2"/>
      <c r="Q343" s="10"/>
      <c r="R343" s="9"/>
      <c r="S343" s="9"/>
      <c r="T343" s="9"/>
      <c r="U343" s="9"/>
      <c r="V343" s="9"/>
      <c r="W343" s="2"/>
      <c r="X343" s="2"/>
      <c r="Y343" s="2"/>
      <c r="Z343" s="2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</row>
    <row r="344" spans="1:85" x14ac:dyDescent="0.2">
      <c r="A344" s="9"/>
      <c r="B344" s="2">
        <f t="shared" si="24"/>
        <v>1360</v>
      </c>
      <c r="C344" s="10">
        <f t="shared" si="23"/>
        <v>323.68</v>
      </c>
      <c r="D344" s="10"/>
      <c r="E344" s="10"/>
      <c r="F344" s="10"/>
      <c r="G344" s="10"/>
      <c r="H344" s="9"/>
      <c r="I344" s="9"/>
      <c r="J344" s="9"/>
      <c r="K344" s="9"/>
      <c r="L344" s="9"/>
      <c r="M344" s="9"/>
      <c r="N344" s="9"/>
      <c r="O344" s="9"/>
      <c r="P344" s="2"/>
      <c r="Q344" s="10"/>
      <c r="R344" s="9"/>
      <c r="S344" s="9"/>
      <c r="T344" s="9"/>
      <c r="U344" s="9"/>
      <c r="V344" s="9"/>
      <c r="W344" s="2"/>
      <c r="X344" s="2"/>
      <c r="Y344" s="2"/>
      <c r="Z344" s="2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</row>
    <row r="345" spans="1:85" x14ac:dyDescent="0.2">
      <c r="A345" s="9"/>
      <c r="B345" s="2">
        <f t="shared" si="24"/>
        <v>1370</v>
      </c>
      <c r="C345" s="10">
        <f t="shared" si="23"/>
        <v>328.45749999999998</v>
      </c>
      <c r="D345" s="10"/>
      <c r="E345" s="10"/>
      <c r="F345" s="10"/>
      <c r="G345" s="10"/>
      <c r="H345" s="9"/>
      <c r="I345" s="9"/>
      <c r="J345" s="9"/>
      <c r="K345" s="9"/>
      <c r="L345" s="9"/>
      <c r="M345" s="9"/>
      <c r="N345" s="9"/>
      <c r="O345" s="9"/>
      <c r="P345" s="2"/>
      <c r="Q345" s="10"/>
      <c r="R345" s="9"/>
      <c r="S345" s="9"/>
      <c r="T345" s="9"/>
      <c r="U345" s="9"/>
      <c r="V345" s="9"/>
      <c r="W345" s="2"/>
      <c r="X345" s="2"/>
      <c r="Y345" s="2"/>
      <c r="Z345" s="2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</row>
    <row r="346" spans="1:85" x14ac:dyDescent="0.2">
      <c r="A346" s="9"/>
      <c r="B346" s="2">
        <f t="shared" si="24"/>
        <v>1380</v>
      </c>
      <c r="C346" s="10">
        <f t="shared" si="23"/>
        <v>333.27</v>
      </c>
      <c r="D346" s="10"/>
      <c r="E346" s="10"/>
      <c r="F346" s="10"/>
      <c r="G346" s="10"/>
      <c r="H346" s="9"/>
      <c r="I346" s="9"/>
      <c r="J346" s="9"/>
      <c r="K346" s="9"/>
      <c r="L346" s="9"/>
      <c r="M346" s="9"/>
      <c r="N346" s="9"/>
      <c r="O346" s="9"/>
      <c r="P346" s="2"/>
      <c r="Q346" s="10"/>
      <c r="R346" s="9"/>
      <c r="S346" s="9"/>
      <c r="T346" s="9"/>
      <c r="U346" s="9"/>
      <c r="V346" s="9"/>
      <c r="W346" s="2"/>
      <c r="X346" s="2"/>
      <c r="Y346" s="2"/>
      <c r="Z346" s="2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</row>
    <row r="347" spans="1:85" x14ac:dyDescent="0.2">
      <c r="A347" s="9"/>
      <c r="B347" s="2">
        <f t="shared" si="24"/>
        <v>1390</v>
      </c>
      <c r="C347" s="10">
        <f t="shared" si="23"/>
        <v>338.11750000000001</v>
      </c>
      <c r="D347" s="10"/>
      <c r="E347" s="10"/>
      <c r="F347" s="10"/>
      <c r="G347" s="10"/>
      <c r="H347" s="9"/>
      <c r="I347" s="9"/>
      <c r="J347" s="9"/>
      <c r="K347" s="9"/>
      <c r="L347" s="9"/>
      <c r="M347" s="9"/>
      <c r="N347" s="9"/>
      <c r="O347" s="9"/>
      <c r="P347" s="2"/>
      <c r="Q347" s="10"/>
      <c r="R347" s="9"/>
      <c r="S347" s="9"/>
      <c r="T347" s="9"/>
      <c r="U347" s="9"/>
      <c r="V347" s="9"/>
      <c r="W347" s="2"/>
      <c r="X347" s="2"/>
      <c r="Y347" s="2"/>
      <c r="Z347" s="2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</row>
    <row r="348" spans="1:85" x14ac:dyDescent="0.2">
      <c r="A348" s="9"/>
      <c r="B348" s="2">
        <f t="shared" si="24"/>
        <v>1400</v>
      </c>
      <c r="C348" s="10">
        <f t="shared" si="23"/>
        <v>343</v>
      </c>
      <c r="D348" s="10"/>
      <c r="E348" s="10"/>
      <c r="F348" s="10"/>
      <c r="G348" s="10"/>
      <c r="H348" s="9"/>
      <c r="I348" s="9"/>
      <c r="J348" s="9"/>
      <c r="K348" s="9"/>
      <c r="L348" s="9"/>
      <c r="M348" s="9"/>
      <c r="N348" s="9"/>
      <c r="O348" s="9"/>
      <c r="P348" s="2"/>
      <c r="Q348" s="10"/>
      <c r="R348" s="9"/>
      <c r="S348" s="9"/>
      <c r="T348" s="9"/>
      <c r="U348" s="9"/>
      <c r="V348" s="9"/>
      <c r="W348" s="2"/>
      <c r="X348" s="2"/>
      <c r="Y348" s="2"/>
      <c r="Z348" s="2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</row>
    <row r="349" spans="1:85" x14ac:dyDescent="0.2">
      <c r="A349" s="9"/>
      <c r="B349" s="2">
        <f t="shared" si="24"/>
        <v>1410</v>
      </c>
      <c r="C349" s="10">
        <f t="shared" si="23"/>
        <v>347.91750000000002</v>
      </c>
      <c r="D349" s="10"/>
      <c r="E349" s="10"/>
      <c r="F349" s="10"/>
      <c r="G349" s="10"/>
      <c r="H349" s="9"/>
      <c r="I349" s="9"/>
      <c r="J349" s="9"/>
      <c r="K349" s="9"/>
      <c r="L349" s="9"/>
      <c r="M349" s="9"/>
      <c r="N349" s="9"/>
      <c r="O349" s="9"/>
      <c r="P349" s="2"/>
      <c r="Q349" s="10"/>
      <c r="R349" s="9"/>
      <c r="S349" s="9"/>
      <c r="T349" s="9"/>
      <c r="U349" s="9"/>
      <c r="V349" s="9"/>
      <c r="W349" s="2"/>
      <c r="X349" s="2"/>
      <c r="Y349" s="2"/>
      <c r="Z349" s="2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</row>
    <row r="350" spans="1:85" x14ac:dyDescent="0.2">
      <c r="A350" s="9"/>
      <c r="B350" s="2">
        <f t="shared" si="24"/>
        <v>1420</v>
      </c>
      <c r="C350" s="10">
        <f t="shared" si="23"/>
        <v>352.87</v>
      </c>
      <c r="D350" s="10"/>
      <c r="E350" s="10"/>
      <c r="F350" s="10"/>
      <c r="G350" s="10"/>
      <c r="H350" s="9"/>
      <c r="I350" s="9"/>
      <c r="J350" s="9"/>
      <c r="K350" s="9"/>
      <c r="L350" s="9"/>
      <c r="M350" s="9"/>
      <c r="N350" s="9"/>
      <c r="O350" s="9"/>
      <c r="P350" s="2"/>
      <c r="Q350" s="10"/>
      <c r="R350" s="9"/>
      <c r="S350" s="9"/>
      <c r="T350" s="9"/>
      <c r="U350" s="9"/>
      <c r="V350" s="9"/>
      <c r="W350" s="2"/>
      <c r="X350" s="2"/>
      <c r="Y350" s="2"/>
      <c r="Z350" s="2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</row>
    <row r="351" spans="1:85" x14ac:dyDescent="0.2">
      <c r="A351" s="9"/>
      <c r="B351" s="2">
        <f t="shared" si="24"/>
        <v>1430</v>
      </c>
      <c r="C351" s="10">
        <f t="shared" si="23"/>
        <v>357.85750000000002</v>
      </c>
      <c r="D351" s="10"/>
      <c r="E351" s="10"/>
      <c r="F351" s="10"/>
      <c r="G351" s="10"/>
      <c r="H351" s="9"/>
      <c r="I351" s="9"/>
      <c r="J351" s="9"/>
      <c r="K351" s="9"/>
      <c r="L351" s="9"/>
      <c r="M351" s="9"/>
      <c r="N351" s="9"/>
      <c r="O351" s="9"/>
      <c r="P351" s="2"/>
      <c r="Q351" s="10"/>
      <c r="R351" s="9"/>
      <c r="S351" s="9"/>
      <c r="T351" s="9"/>
      <c r="U351" s="9"/>
      <c r="V351" s="9"/>
      <c r="W351" s="2"/>
      <c r="X351" s="2"/>
      <c r="Y351" s="2"/>
      <c r="Z351" s="2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</row>
    <row r="352" spans="1:85" x14ac:dyDescent="0.2">
      <c r="A352" s="9"/>
      <c r="B352" s="2">
        <f t="shared" si="24"/>
        <v>1440</v>
      </c>
      <c r="C352" s="10">
        <f t="shared" si="23"/>
        <v>362.88</v>
      </c>
      <c r="D352" s="10"/>
      <c r="E352" s="10"/>
      <c r="F352" s="10"/>
      <c r="G352" s="10"/>
      <c r="H352" s="9"/>
      <c r="I352" s="9"/>
      <c r="J352" s="9"/>
      <c r="K352" s="9"/>
      <c r="L352" s="9"/>
      <c r="M352" s="9"/>
      <c r="N352" s="9"/>
      <c r="O352" s="9"/>
      <c r="P352" s="2"/>
      <c r="Q352" s="10"/>
      <c r="R352" s="9"/>
      <c r="S352" s="9"/>
      <c r="T352" s="9"/>
      <c r="U352" s="9"/>
      <c r="V352" s="9"/>
      <c r="W352" s="2"/>
      <c r="X352" s="2"/>
      <c r="Y352" s="2"/>
      <c r="Z352" s="2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</row>
    <row r="353" spans="1:85" x14ac:dyDescent="0.2">
      <c r="A353" s="9"/>
      <c r="B353" s="2">
        <f t="shared" si="24"/>
        <v>1450</v>
      </c>
      <c r="C353" s="10">
        <f t="shared" si="23"/>
        <v>367.9375</v>
      </c>
      <c r="D353" s="10"/>
      <c r="E353" s="10"/>
      <c r="F353" s="10"/>
      <c r="G353" s="10"/>
      <c r="H353" s="9"/>
      <c r="I353" s="9"/>
      <c r="J353" s="9"/>
      <c r="K353" s="9"/>
      <c r="L353" s="9"/>
      <c r="M353" s="9"/>
      <c r="N353" s="9"/>
      <c r="O353" s="9"/>
      <c r="P353" s="2"/>
      <c r="Q353" s="10"/>
      <c r="R353" s="9"/>
      <c r="S353" s="9"/>
      <c r="T353" s="9"/>
      <c r="U353" s="9"/>
      <c r="V353" s="9"/>
      <c r="W353" s="2"/>
      <c r="X353" s="2"/>
      <c r="Y353" s="2"/>
      <c r="Z353" s="2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</row>
    <row r="354" spans="1:85" x14ac:dyDescent="0.2">
      <c r="A354" s="9"/>
      <c r="B354" s="2">
        <f t="shared" si="24"/>
        <v>1460</v>
      </c>
      <c r="C354" s="10">
        <f t="shared" si="23"/>
        <v>373.03</v>
      </c>
      <c r="D354" s="10"/>
      <c r="E354" s="10"/>
      <c r="F354" s="10"/>
      <c r="G354" s="10"/>
      <c r="H354" s="9"/>
      <c r="I354" s="9"/>
      <c r="J354" s="9"/>
      <c r="K354" s="9"/>
      <c r="L354" s="9"/>
      <c r="M354" s="9"/>
      <c r="N354" s="9"/>
      <c r="O354" s="9"/>
      <c r="P354" s="2"/>
      <c r="Q354" s="10"/>
      <c r="R354" s="9"/>
      <c r="S354" s="9"/>
      <c r="T354" s="9"/>
      <c r="U354" s="9"/>
      <c r="V354" s="9"/>
      <c r="W354" s="2"/>
      <c r="X354" s="2"/>
      <c r="Y354" s="2"/>
      <c r="Z354" s="2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</row>
    <row r="355" spans="1:85" x14ac:dyDescent="0.2">
      <c r="A355" s="9"/>
      <c r="B355" s="2">
        <f t="shared" si="24"/>
        <v>1470</v>
      </c>
      <c r="C355" s="10">
        <f t="shared" si="23"/>
        <v>378.15749999999997</v>
      </c>
      <c r="D355" s="10"/>
      <c r="E355" s="10"/>
      <c r="F355" s="10"/>
      <c r="G355" s="10"/>
      <c r="H355" s="9"/>
      <c r="I355" s="9"/>
      <c r="J355" s="9"/>
      <c r="K355" s="9"/>
      <c r="L355" s="9"/>
      <c r="M355" s="9"/>
      <c r="N355" s="9"/>
      <c r="O355" s="9"/>
      <c r="P355" s="2"/>
      <c r="Q355" s="10"/>
      <c r="R355" s="9"/>
      <c r="S355" s="9"/>
      <c r="T355" s="9"/>
      <c r="U355" s="9"/>
      <c r="V355" s="9"/>
      <c r="W355" s="2"/>
      <c r="X355" s="2"/>
      <c r="Y355" s="2"/>
      <c r="Z355" s="2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</row>
    <row r="356" spans="1:85" x14ac:dyDescent="0.2">
      <c r="A356" s="9"/>
      <c r="B356" s="2">
        <f t="shared" si="24"/>
        <v>1480</v>
      </c>
      <c r="C356" s="10">
        <f t="shared" si="23"/>
        <v>383.32</v>
      </c>
      <c r="D356" s="10"/>
      <c r="E356" s="10"/>
      <c r="F356" s="10"/>
      <c r="G356" s="10"/>
      <c r="H356" s="9"/>
      <c r="I356" s="9"/>
      <c r="J356" s="9"/>
      <c r="K356" s="9"/>
      <c r="L356" s="9"/>
      <c r="M356" s="9"/>
      <c r="N356" s="9"/>
      <c r="O356" s="9"/>
      <c r="P356" s="2"/>
      <c r="Q356" s="10"/>
      <c r="R356" s="9"/>
      <c r="S356" s="9"/>
      <c r="T356" s="9"/>
      <c r="U356" s="9"/>
      <c r="V356" s="9"/>
      <c r="W356" s="2"/>
      <c r="X356" s="2"/>
      <c r="Y356" s="2"/>
      <c r="Z356" s="2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</row>
    <row r="357" spans="1:85" x14ac:dyDescent="0.2">
      <c r="A357" s="9"/>
      <c r="B357" s="2">
        <f t="shared" si="24"/>
        <v>1490</v>
      </c>
      <c r="C357" s="10">
        <f t="shared" si="23"/>
        <v>388.51749999999998</v>
      </c>
      <c r="D357" s="10"/>
      <c r="E357" s="10"/>
      <c r="F357" s="10"/>
      <c r="G357" s="10"/>
      <c r="H357" s="9"/>
      <c r="I357" s="9"/>
      <c r="J357" s="9"/>
      <c r="K357" s="9"/>
      <c r="L357" s="9"/>
      <c r="M357" s="9"/>
      <c r="N357" s="9"/>
      <c r="O357" s="9"/>
      <c r="P357" s="2"/>
      <c r="Q357" s="10"/>
      <c r="R357" s="9"/>
      <c r="S357" s="9"/>
      <c r="T357" s="9"/>
      <c r="U357" s="9"/>
      <c r="V357" s="9"/>
      <c r="W357" s="2"/>
      <c r="X357" s="2"/>
      <c r="Y357" s="2"/>
      <c r="Z357" s="2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</row>
    <row r="358" spans="1:85" x14ac:dyDescent="0.2">
      <c r="A358" s="9"/>
      <c r="B358" s="2">
        <f t="shared" si="24"/>
        <v>1500</v>
      </c>
      <c r="C358" s="10">
        <f t="shared" si="23"/>
        <v>393.75</v>
      </c>
      <c r="D358" s="10"/>
      <c r="E358" s="10"/>
      <c r="F358" s="10"/>
      <c r="G358" s="10"/>
      <c r="H358" s="9"/>
      <c r="I358" s="9"/>
      <c r="J358" s="9"/>
      <c r="K358" s="9"/>
      <c r="L358" s="9"/>
      <c r="M358" s="9"/>
      <c r="N358" s="9"/>
      <c r="O358" s="9"/>
      <c r="P358" s="2"/>
      <c r="Q358" s="10"/>
      <c r="R358" s="9"/>
      <c r="S358" s="9"/>
      <c r="T358" s="9"/>
      <c r="U358" s="9"/>
      <c r="V358" s="9"/>
      <c r="W358" s="2"/>
      <c r="X358" s="2"/>
      <c r="Y358" s="2"/>
      <c r="Z358" s="2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</row>
    <row r="359" spans="1:85" x14ac:dyDescent="0.2">
      <c r="A359" s="9"/>
      <c r="B359" s="2">
        <f t="shared" si="24"/>
        <v>1510</v>
      </c>
      <c r="C359" s="10">
        <f t="shared" si="23"/>
        <v>399.01749999999998</v>
      </c>
      <c r="D359" s="10"/>
      <c r="E359" s="10"/>
      <c r="F359" s="10"/>
      <c r="G359" s="10"/>
      <c r="H359" s="9"/>
      <c r="I359" s="9"/>
      <c r="J359" s="9"/>
      <c r="K359" s="9"/>
      <c r="L359" s="9"/>
      <c r="M359" s="9"/>
      <c r="N359" s="9"/>
      <c r="O359" s="9"/>
      <c r="P359" s="2"/>
      <c r="Q359" s="10"/>
      <c r="R359" s="9"/>
      <c r="S359" s="9"/>
      <c r="T359" s="9"/>
      <c r="U359" s="9"/>
      <c r="V359" s="9"/>
      <c r="W359" s="2"/>
      <c r="X359" s="2"/>
      <c r="Y359" s="2"/>
      <c r="Z359" s="2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</row>
    <row r="360" spans="1:85" x14ac:dyDescent="0.2">
      <c r="A360" s="9"/>
      <c r="B360" s="2">
        <f t="shared" si="24"/>
        <v>1520</v>
      </c>
      <c r="C360" s="10">
        <f t="shared" si="23"/>
        <v>404.32</v>
      </c>
      <c r="D360" s="10"/>
      <c r="E360" s="10"/>
      <c r="F360" s="10"/>
      <c r="G360" s="10"/>
      <c r="H360" s="9"/>
      <c r="I360" s="9"/>
      <c r="J360" s="9"/>
      <c r="K360" s="9"/>
      <c r="L360" s="9"/>
      <c r="M360" s="9"/>
      <c r="N360" s="9"/>
      <c r="O360" s="9"/>
      <c r="P360" s="2"/>
      <c r="Q360" s="10"/>
      <c r="R360" s="9"/>
      <c r="S360" s="9"/>
      <c r="T360" s="9"/>
      <c r="U360" s="9"/>
      <c r="V360" s="9"/>
      <c r="W360" s="2"/>
      <c r="X360" s="2"/>
      <c r="Y360" s="2"/>
      <c r="Z360" s="2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</row>
    <row r="361" spans="1:85" x14ac:dyDescent="0.2">
      <c r="A361" s="9"/>
      <c r="B361" s="2">
        <f t="shared" si="24"/>
        <v>1530</v>
      </c>
      <c r="C361" s="10">
        <f t="shared" si="23"/>
        <v>409.65749999999997</v>
      </c>
      <c r="D361" s="10"/>
      <c r="E361" s="10"/>
      <c r="F361" s="10"/>
      <c r="G361" s="10"/>
      <c r="H361" s="9"/>
      <c r="I361" s="9"/>
      <c r="J361" s="9"/>
      <c r="K361" s="9"/>
      <c r="L361" s="9"/>
      <c r="M361" s="9"/>
      <c r="N361" s="9"/>
      <c r="O361" s="9"/>
      <c r="P361" s="2"/>
      <c r="Q361" s="10"/>
      <c r="R361" s="9"/>
      <c r="S361" s="9"/>
      <c r="T361" s="9"/>
      <c r="U361" s="9"/>
      <c r="V361" s="9"/>
      <c r="W361" s="2"/>
      <c r="X361" s="2"/>
      <c r="Y361" s="2"/>
      <c r="Z361" s="2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</row>
    <row r="362" spans="1:85" x14ac:dyDescent="0.2">
      <c r="A362" s="9"/>
      <c r="B362" s="2">
        <f t="shared" si="24"/>
        <v>1540</v>
      </c>
      <c r="C362" s="10">
        <f t="shared" si="23"/>
        <v>415.03</v>
      </c>
      <c r="D362" s="10"/>
      <c r="E362" s="10"/>
      <c r="F362" s="10"/>
      <c r="G362" s="10"/>
      <c r="H362" s="9"/>
      <c r="I362" s="9"/>
      <c r="J362" s="9"/>
      <c r="K362" s="9"/>
      <c r="L362" s="9"/>
      <c r="M362" s="9"/>
      <c r="N362" s="9"/>
      <c r="O362" s="9"/>
      <c r="P362" s="2"/>
      <c r="Q362" s="10"/>
      <c r="R362" s="9"/>
      <c r="S362" s="9"/>
      <c r="T362" s="9"/>
      <c r="U362" s="9"/>
      <c r="V362" s="9"/>
      <c r="W362" s="2"/>
      <c r="X362" s="2"/>
      <c r="Y362" s="2"/>
      <c r="Z362" s="2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</row>
    <row r="363" spans="1:85" x14ac:dyDescent="0.2">
      <c r="A363" s="9"/>
      <c r="B363" s="2">
        <f t="shared" si="24"/>
        <v>1550</v>
      </c>
      <c r="C363" s="10">
        <f t="shared" si="23"/>
        <v>420.4375</v>
      </c>
      <c r="D363" s="10"/>
      <c r="E363" s="10"/>
      <c r="F363" s="10"/>
      <c r="G363" s="10"/>
      <c r="H363" s="9"/>
      <c r="I363" s="9"/>
      <c r="J363" s="9"/>
      <c r="K363" s="9"/>
      <c r="L363" s="9"/>
      <c r="M363" s="9"/>
      <c r="N363" s="9"/>
      <c r="O363" s="9"/>
      <c r="P363" s="2"/>
      <c r="Q363" s="10"/>
      <c r="R363" s="9"/>
      <c r="S363" s="9"/>
      <c r="T363" s="9"/>
      <c r="U363" s="9"/>
      <c r="V363" s="9"/>
      <c r="W363" s="2"/>
      <c r="X363" s="2"/>
      <c r="Y363" s="2"/>
      <c r="Z363" s="2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</row>
    <row r="364" spans="1:85" x14ac:dyDescent="0.2">
      <c r="A364" s="9"/>
      <c r="B364" s="2">
        <f t="shared" si="24"/>
        <v>1560</v>
      </c>
      <c r="C364" s="10">
        <f t="shared" si="23"/>
        <v>425.88</v>
      </c>
      <c r="D364" s="10"/>
      <c r="E364" s="10"/>
      <c r="F364" s="10"/>
      <c r="G364" s="10"/>
      <c r="H364" s="9"/>
      <c r="I364" s="9"/>
      <c r="J364" s="9"/>
      <c r="K364" s="9"/>
      <c r="L364" s="9"/>
      <c r="M364" s="9"/>
      <c r="N364" s="9"/>
      <c r="O364" s="9"/>
      <c r="P364" s="2"/>
      <c r="Q364" s="10"/>
      <c r="R364" s="9"/>
      <c r="S364" s="9"/>
      <c r="T364" s="9"/>
      <c r="U364" s="9"/>
      <c r="V364" s="9"/>
      <c r="W364" s="2"/>
      <c r="X364" s="2"/>
      <c r="Y364" s="2"/>
      <c r="Z364" s="2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</row>
    <row r="365" spans="1:85" x14ac:dyDescent="0.2">
      <c r="A365" s="9"/>
      <c r="B365" s="2">
        <f t="shared" si="24"/>
        <v>1570</v>
      </c>
      <c r="C365" s="10">
        <f t="shared" si="23"/>
        <v>431.35750000000002</v>
      </c>
      <c r="D365" s="10"/>
      <c r="E365" s="10"/>
      <c r="F365" s="10"/>
      <c r="G365" s="10"/>
      <c r="H365" s="9"/>
      <c r="I365" s="9"/>
      <c r="J365" s="9"/>
      <c r="K365" s="9"/>
      <c r="L365" s="9"/>
      <c r="M365" s="9"/>
      <c r="N365" s="9"/>
      <c r="O365" s="9"/>
      <c r="P365" s="2"/>
      <c r="Q365" s="10"/>
      <c r="R365" s="9"/>
      <c r="S365" s="9"/>
      <c r="T365" s="9"/>
      <c r="U365" s="9"/>
      <c r="V365" s="9"/>
      <c r="W365" s="2"/>
      <c r="X365" s="2"/>
      <c r="Y365" s="2"/>
      <c r="Z365" s="2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</row>
    <row r="366" spans="1:85" x14ac:dyDescent="0.2">
      <c r="A366" s="9"/>
      <c r="B366" s="2">
        <f t="shared" si="24"/>
        <v>1580</v>
      </c>
      <c r="C366" s="10">
        <f t="shared" si="23"/>
        <v>436.87</v>
      </c>
      <c r="D366" s="10"/>
      <c r="E366" s="10"/>
      <c r="F366" s="10"/>
      <c r="G366" s="10"/>
      <c r="H366" s="9"/>
      <c r="I366" s="9"/>
      <c r="J366" s="9"/>
      <c r="K366" s="9"/>
      <c r="L366" s="9"/>
      <c r="M366" s="9"/>
      <c r="N366" s="9"/>
      <c r="O366" s="9"/>
      <c r="P366" s="2"/>
      <c r="Q366" s="10"/>
      <c r="R366" s="9"/>
      <c r="S366" s="9"/>
      <c r="T366" s="9"/>
      <c r="U366" s="9"/>
      <c r="V366" s="9"/>
      <c r="W366" s="2"/>
      <c r="X366" s="2"/>
      <c r="Y366" s="2"/>
      <c r="Z366" s="2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</row>
    <row r="367" spans="1:85" x14ac:dyDescent="0.2">
      <c r="A367" s="9"/>
      <c r="B367" s="2">
        <f t="shared" si="24"/>
        <v>1590</v>
      </c>
      <c r="C367" s="10">
        <f t="shared" si="23"/>
        <v>442.41750000000002</v>
      </c>
      <c r="D367" s="10"/>
      <c r="E367" s="10"/>
      <c r="F367" s="10"/>
      <c r="G367" s="10"/>
      <c r="H367" s="9"/>
      <c r="I367" s="9"/>
      <c r="J367" s="9"/>
      <c r="K367" s="9"/>
      <c r="L367" s="9"/>
      <c r="M367" s="9"/>
      <c r="N367" s="9"/>
      <c r="O367" s="9"/>
      <c r="P367" s="2"/>
      <c r="Q367" s="10"/>
      <c r="R367" s="9"/>
      <c r="S367" s="9"/>
      <c r="T367" s="9"/>
      <c r="U367" s="9"/>
      <c r="V367" s="9"/>
      <c r="W367" s="2"/>
      <c r="X367" s="2"/>
      <c r="Y367" s="2"/>
      <c r="Z367" s="2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</row>
    <row r="368" spans="1:85" x14ac:dyDescent="0.2">
      <c r="A368" s="9"/>
      <c r="B368" s="2">
        <f t="shared" si="24"/>
        <v>1600</v>
      </c>
      <c r="C368" s="10">
        <f t="shared" si="23"/>
        <v>448</v>
      </c>
      <c r="D368" s="10"/>
      <c r="E368" s="10"/>
      <c r="F368" s="10"/>
      <c r="G368" s="10"/>
      <c r="H368" s="9"/>
      <c r="I368" s="9"/>
      <c r="J368" s="9"/>
      <c r="K368" s="9"/>
      <c r="L368" s="9"/>
      <c r="M368" s="9"/>
      <c r="N368" s="9"/>
      <c r="O368" s="9"/>
      <c r="P368" s="2"/>
      <c r="Q368" s="10"/>
      <c r="R368" s="9"/>
      <c r="S368" s="9"/>
      <c r="T368" s="9"/>
      <c r="U368" s="9"/>
      <c r="V368" s="9"/>
      <c r="W368" s="2"/>
      <c r="X368" s="2"/>
      <c r="Y368" s="2"/>
      <c r="Z368" s="2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</row>
    <row r="369" spans="1:85" x14ac:dyDescent="0.2">
      <c r="A369" s="9"/>
      <c r="B369" s="2">
        <f t="shared" si="24"/>
        <v>1610</v>
      </c>
      <c r="C369" s="10">
        <f t="shared" si="23"/>
        <v>453.61750000000001</v>
      </c>
      <c r="D369" s="10"/>
      <c r="E369" s="10"/>
      <c r="F369" s="10"/>
      <c r="G369" s="10"/>
      <c r="H369" s="9"/>
      <c r="I369" s="9"/>
      <c r="J369" s="9"/>
      <c r="K369" s="9"/>
      <c r="L369" s="9"/>
      <c r="M369" s="9"/>
      <c r="N369" s="9"/>
      <c r="O369" s="9"/>
      <c r="P369" s="2"/>
      <c r="Q369" s="10"/>
      <c r="R369" s="9"/>
      <c r="S369" s="9"/>
      <c r="T369" s="9"/>
      <c r="U369" s="9"/>
      <c r="V369" s="9"/>
      <c r="W369" s="2"/>
      <c r="X369" s="2"/>
      <c r="Y369" s="2"/>
      <c r="Z369" s="2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</row>
    <row r="370" spans="1:85" x14ac:dyDescent="0.2">
      <c r="A370" s="9"/>
      <c r="B370" s="2">
        <f t="shared" si="24"/>
        <v>1620</v>
      </c>
      <c r="C370" s="10">
        <f t="shared" si="23"/>
        <v>459.27</v>
      </c>
      <c r="D370" s="10"/>
      <c r="E370" s="10"/>
      <c r="F370" s="10"/>
      <c r="G370" s="10"/>
      <c r="H370" s="9"/>
      <c r="I370" s="9"/>
      <c r="J370" s="9"/>
      <c r="K370" s="9"/>
      <c r="L370" s="9"/>
      <c r="M370" s="9"/>
      <c r="N370" s="9"/>
      <c r="O370" s="9"/>
      <c r="P370" s="2"/>
      <c r="Q370" s="10"/>
      <c r="R370" s="9"/>
      <c r="S370" s="9"/>
      <c r="T370" s="9"/>
      <c r="U370" s="9"/>
      <c r="V370" s="9"/>
      <c r="W370" s="2"/>
      <c r="X370" s="2"/>
      <c r="Y370" s="2"/>
      <c r="Z370" s="2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</row>
    <row r="371" spans="1:85" x14ac:dyDescent="0.2">
      <c r="A371" s="9"/>
      <c r="B371" s="2">
        <f t="shared" si="24"/>
        <v>1630</v>
      </c>
      <c r="C371" s="10">
        <f t="shared" si="23"/>
        <v>464.95749999999998</v>
      </c>
      <c r="D371" s="10"/>
      <c r="E371" s="10"/>
      <c r="F371" s="10"/>
      <c r="G371" s="10"/>
      <c r="H371" s="9"/>
      <c r="I371" s="9"/>
      <c r="J371" s="9"/>
      <c r="K371" s="9"/>
      <c r="L371" s="9"/>
      <c r="M371" s="9"/>
      <c r="N371" s="9"/>
      <c r="O371" s="9"/>
      <c r="P371" s="2"/>
      <c r="Q371" s="10"/>
      <c r="R371" s="9"/>
      <c r="S371" s="9"/>
      <c r="T371" s="9"/>
      <c r="U371" s="9"/>
      <c r="V371" s="9"/>
      <c r="W371" s="2"/>
      <c r="X371" s="2"/>
      <c r="Y371" s="2"/>
      <c r="Z371" s="2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</row>
    <row r="372" spans="1:85" x14ac:dyDescent="0.2">
      <c r="A372" s="9"/>
      <c r="B372" s="2">
        <f t="shared" si="24"/>
        <v>1640</v>
      </c>
      <c r="C372" s="10">
        <f t="shared" si="23"/>
        <v>470.68</v>
      </c>
      <c r="D372" s="10"/>
      <c r="E372" s="10"/>
      <c r="F372" s="10"/>
      <c r="G372" s="10"/>
      <c r="H372" s="9"/>
      <c r="I372" s="9"/>
      <c r="J372" s="9"/>
      <c r="K372" s="9"/>
      <c r="L372" s="9"/>
      <c r="M372" s="9"/>
      <c r="N372" s="9"/>
      <c r="O372" s="9"/>
      <c r="P372" s="2"/>
      <c r="Q372" s="10"/>
      <c r="R372" s="9"/>
      <c r="S372" s="9"/>
      <c r="T372" s="9"/>
      <c r="U372" s="9"/>
      <c r="V372" s="9"/>
      <c r="W372" s="2"/>
      <c r="X372" s="2"/>
      <c r="Y372" s="2"/>
      <c r="Z372" s="2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</row>
    <row r="373" spans="1:85" x14ac:dyDescent="0.2">
      <c r="A373" s="9"/>
      <c r="B373" s="2">
        <f t="shared" si="24"/>
        <v>1650</v>
      </c>
      <c r="C373" s="10">
        <f t="shared" si="23"/>
        <v>476.4375</v>
      </c>
      <c r="D373" s="10"/>
      <c r="E373" s="10"/>
      <c r="F373" s="10"/>
      <c r="G373" s="10"/>
      <c r="H373" s="9"/>
      <c r="I373" s="9"/>
      <c r="J373" s="9"/>
      <c r="K373" s="9"/>
      <c r="L373" s="9"/>
      <c r="M373" s="9"/>
      <c r="N373" s="9"/>
      <c r="O373" s="9"/>
      <c r="P373" s="2"/>
      <c r="Q373" s="10"/>
      <c r="R373" s="9"/>
      <c r="S373" s="9"/>
      <c r="T373" s="9"/>
      <c r="U373" s="9"/>
      <c r="V373" s="9"/>
      <c r="W373" s="2"/>
      <c r="X373" s="2"/>
      <c r="Y373" s="2"/>
      <c r="Z373" s="2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</row>
    <row r="374" spans="1:85" x14ac:dyDescent="0.2">
      <c r="A374" s="9"/>
      <c r="B374" s="2">
        <f t="shared" si="24"/>
        <v>1660</v>
      </c>
      <c r="C374" s="10">
        <f t="shared" si="23"/>
        <v>482.23</v>
      </c>
      <c r="D374" s="10"/>
      <c r="E374" s="10"/>
      <c r="F374" s="10"/>
      <c r="G374" s="10"/>
      <c r="H374" s="9"/>
      <c r="I374" s="9"/>
      <c r="J374" s="9"/>
      <c r="K374" s="9"/>
      <c r="L374" s="9"/>
      <c r="M374" s="9"/>
      <c r="N374" s="9"/>
      <c r="O374" s="9"/>
      <c r="P374" s="2"/>
      <c r="Q374" s="10"/>
      <c r="R374" s="9"/>
      <c r="S374" s="9"/>
      <c r="T374" s="9"/>
      <c r="U374" s="9"/>
      <c r="V374" s="9"/>
      <c r="W374" s="2"/>
      <c r="X374" s="2"/>
      <c r="Y374" s="2"/>
      <c r="Z374" s="2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</row>
    <row r="375" spans="1:85" x14ac:dyDescent="0.2">
      <c r="A375" s="9"/>
      <c r="B375" s="2">
        <f t="shared" si="24"/>
        <v>1670</v>
      </c>
      <c r="C375" s="10">
        <f t="shared" si="23"/>
        <v>488.0575</v>
      </c>
      <c r="D375" s="10"/>
      <c r="E375" s="10"/>
      <c r="F375" s="10"/>
      <c r="G375" s="10"/>
      <c r="H375" s="9"/>
      <c r="I375" s="9"/>
      <c r="J375" s="9"/>
      <c r="K375" s="9"/>
      <c r="L375" s="9"/>
      <c r="M375" s="9"/>
      <c r="N375" s="9"/>
      <c r="O375" s="9"/>
      <c r="P375" s="2"/>
      <c r="Q375" s="10"/>
      <c r="R375" s="9"/>
      <c r="S375" s="9"/>
      <c r="T375" s="9"/>
      <c r="U375" s="9"/>
      <c r="V375" s="9"/>
      <c r="W375" s="2"/>
      <c r="X375" s="2"/>
      <c r="Y375" s="2"/>
      <c r="Z375" s="2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</row>
    <row r="376" spans="1:85" x14ac:dyDescent="0.2">
      <c r="A376" s="9"/>
      <c r="B376" s="2">
        <f t="shared" si="24"/>
        <v>1680</v>
      </c>
      <c r="C376" s="10">
        <f t="shared" si="23"/>
        <v>493.92</v>
      </c>
      <c r="D376" s="10"/>
      <c r="E376" s="10"/>
      <c r="F376" s="10"/>
      <c r="G376" s="10"/>
      <c r="H376" s="9"/>
      <c r="I376" s="9"/>
      <c r="J376" s="9"/>
      <c r="K376" s="9"/>
      <c r="L376" s="9"/>
      <c r="M376" s="9"/>
      <c r="N376" s="9"/>
      <c r="O376" s="9"/>
      <c r="P376" s="2"/>
      <c r="Q376" s="10"/>
      <c r="R376" s="9"/>
      <c r="S376" s="9"/>
      <c r="T376" s="9"/>
      <c r="U376" s="9"/>
      <c r="V376" s="9"/>
      <c r="W376" s="2"/>
      <c r="X376" s="2"/>
      <c r="Y376" s="2"/>
      <c r="Z376" s="2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</row>
    <row r="377" spans="1:85" x14ac:dyDescent="0.2">
      <c r="A377" s="9"/>
      <c r="B377" s="2">
        <f t="shared" si="24"/>
        <v>1690</v>
      </c>
      <c r="C377" s="10">
        <f t="shared" si="23"/>
        <v>499.8175</v>
      </c>
      <c r="D377" s="10"/>
      <c r="E377" s="10"/>
      <c r="F377" s="10"/>
      <c r="G377" s="10"/>
      <c r="H377" s="9"/>
      <c r="I377" s="9"/>
      <c r="J377" s="9"/>
      <c r="K377" s="9"/>
      <c r="L377" s="9"/>
      <c r="M377" s="9"/>
      <c r="N377" s="9"/>
      <c r="O377" s="9"/>
      <c r="P377" s="2"/>
      <c r="Q377" s="10"/>
      <c r="R377" s="9"/>
      <c r="S377" s="9"/>
      <c r="T377" s="9"/>
      <c r="U377" s="9"/>
      <c r="V377" s="9"/>
      <c r="W377" s="2"/>
      <c r="X377" s="2"/>
      <c r="Y377" s="2"/>
      <c r="Z377" s="2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</row>
    <row r="378" spans="1:85" x14ac:dyDescent="0.2">
      <c r="A378" s="9"/>
      <c r="B378" s="2">
        <f t="shared" si="24"/>
        <v>1700</v>
      </c>
      <c r="C378" s="10">
        <f t="shared" si="23"/>
        <v>505.75</v>
      </c>
      <c r="D378" s="10"/>
      <c r="E378" s="10"/>
      <c r="F378" s="10"/>
      <c r="G378" s="10"/>
      <c r="H378" s="9"/>
      <c r="I378" s="9"/>
      <c r="J378" s="9"/>
      <c r="K378" s="9"/>
      <c r="L378" s="9"/>
      <c r="M378" s="9"/>
      <c r="N378" s="9"/>
      <c r="O378" s="9"/>
      <c r="P378" s="2"/>
      <c r="Q378" s="10"/>
      <c r="R378" s="9"/>
      <c r="S378" s="9"/>
      <c r="T378" s="9"/>
      <c r="U378" s="9"/>
      <c r="V378" s="9"/>
      <c r="W378" s="2"/>
      <c r="X378" s="2"/>
      <c r="Y378" s="2"/>
      <c r="Z378" s="2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</row>
    <row r="379" spans="1:85" x14ac:dyDescent="0.2">
      <c r="A379" s="9"/>
      <c r="B379" s="2">
        <f t="shared" si="24"/>
        <v>1710</v>
      </c>
      <c r="C379" s="10">
        <f t="shared" si="23"/>
        <v>511.71749999999997</v>
      </c>
      <c r="D379" s="10"/>
      <c r="E379" s="10"/>
      <c r="F379" s="10"/>
      <c r="G379" s="10"/>
      <c r="H379" s="9"/>
      <c r="I379" s="9"/>
      <c r="J379" s="9"/>
      <c r="K379" s="9"/>
      <c r="L379" s="9"/>
      <c r="M379" s="9"/>
      <c r="N379" s="9"/>
      <c r="O379" s="9"/>
      <c r="P379" s="2"/>
      <c r="Q379" s="10"/>
      <c r="R379" s="9"/>
      <c r="S379" s="9"/>
      <c r="T379" s="9"/>
      <c r="U379" s="9"/>
      <c r="V379" s="9"/>
      <c r="W379" s="2"/>
      <c r="X379" s="2"/>
      <c r="Y379" s="2"/>
      <c r="Z379" s="2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</row>
    <row r="380" spans="1:85" x14ac:dyDescent="0.2">
      <c r="A380" s="9"/>
      <c r="B380" s="2">
        <f t="shared" si="24"/>
        <v>1720</v>
      </c>
      <c r="C380" s="10">
        <f t="shared" si="23"/>
        <v>517.72</v>
      </c>
      <c r="D380" s="10"/>
      <c r="E380" s="10"/>
      <c r="F380" s="10"/>
      <c r="G380" s="10"/>
      <c r="H380" s="9"/>
      <c r="I380" s="9"/>
      <c r="J380" s="9"/>
      <c r="K380" s="9"/>
      <c r="L380" s="9"/>
      <c r="M380" s="9"/>
      <c r="N380" s="9"/>
      <c r="O380" s="9"/>
      <c r="P380" s="2"/>
      <c r="Q380" s="10"/>
      <c r="R380" s="9"/>
      <c r="S380" s="9"/>
      <c r="T380" s="9"/>
      <c r="U380" s="9"/>
      <c r="V380" s="9"/>
      <c r="W380" s="2"/>
      <c r="X380" s="2"/>
      <c r="Y380" s="2"/>
      <c r="Z380" s="2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</row>
    <row r="381" spans="1:85" x14ac:dyDescent="0.2">
      <c r="A381" s="9"/>
      <c r="B381" s="2">
        <f t="shared" si="24"/>
        <v>1730</v>
      </c>
      <c r="C381" s="10">
        <f t="shared" si="23"/>
        <v>523.75750000000005</v>
      </c>
      <c r="D381" s="10"/>
      <c r="E381" s="10"/>
      <c r="F381" s="10"/>
      <c r="G381" s="10"/>
      <c r="H381" s="9"/>
      <c r="I381" s="9"/>
      <c r="J381" s="9"/>
      <c r="K381" s="9"/>
      <c r="L381" s="9"/>
      <c r="M381" s="9"/>
      <c r="N381" s="9"/>
      <c r="O381" s="9"/>
      <c r="P381" s="2"/>
      <c r="Q381" s="10"/>
      <c r="R381" s="9"/>
      <c r="S381" s="9"/>
      <c r="T381" s="9"/>
      <c r="U381" s="9"/>
      <c r="V381" s="9"/>
      <c r="W381" s="2"/>
      <c r="X381" s="2"/>
      <c r="Y381" s="2"/>
      <c r="Z381" s="2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</row>
    <row r="382" spans="1:85" x14ac:dyDescent="0.2">
      <c r="A382" s="9"/>
      <c r="B382" s="2">
        <f t="shared" si="24"/>
        <v>1740</v>
      </c>
      <c r="C382" s="10">
        <f t="shared" si="23"/>
        <v>529.83000000000004</v>
      </c>
      <c r="D382" s="10"/>
      <c r="E382" s="10"/>
      <c r="F382" s="10"/>
      <c r="G382" s="10"/>
      <c r="H382" s="9"/>
      <c r="I382" s="9"/>
      <c r="J382" s="9"/>
      <c r="K382" s="9"/>
      <c r="L382" s="9"/>
      <c r="M382" s="9"/>
      <c r="N382" s="9"/>
      <c r="O382" s="9"/>
      <c r="P382" s="2"/>
      <c r="Q382" s="10"/>
      <c r="R382" s="9"/>
      <c r="S382" s="9"/>
      <c r="T382" s="9"/>
      <c r="U382" s="9"/>
      <c r="V382" s="9"/>
      <c r="W382" s="2"/>
      <c r="X382" s="2"/>
      <c r="Y382" s="2"/>
      <c r="Z382" s="2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</row>
    <row r="383" spans="1:85" x14ac:dyDescent="0.2">
      <c r="A383" s="9"/>
      <c r="B383" s="2">
        <f t="shared" si="24"/>
        <v>1750</v>
      </c>
      <c r="C383" s="10">
        <f t="shared" si="23"/>
        <v>535.9375</v>
      </c>
      <c r="D383" s="10"/>
      <c r="E383" s="10"/>
      <c r="F383" s="10"/>
      <c r="G383" s="10"/>
      <c r="H383" s="9"/>
      <c r="I383" s="9"/>
      <c r="J383" s="9"/>
      <c r="K383" s="9"/>
      <c r="L383" s="9"/>
      <c r="M383" s="9"/>
      <c r="N383" s="9"/>
      <c r="O383" s="9"/>
      <c r="P383" s="2"/>
      <c r="Q383" s="10"/>
      <c r="R383" s="9"/>
      <c r="S383" s="9"/>
      <c r="T383" s="9"/>
      <c r="U383" s="9"/>
      <c r="V383" s="9"/>
      <c r="W383" s="2"/>
      <c r="X383" s="2"/>
      <c r="Y383" s="2"/>
      <c r="Z383" s="2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</row>
    <row r="384" spans="1:85" x14ac:dyDescent="0.2">
      <c r="A384" s="9"/>
      <c r="B384" s="2">
        <f t="shared" si="24"/>
        <v>1760</v>
      </c>
      <c r="C384" s="10">
        <f t="shared" si="23"/>
        <v>542.08000000000004</v>
      </c>
      <c r="D384" s="10"/>
      <c r="E384" s="10"/>
      <c r="F384" s="10"/>
      <c r="G384" s="10"/>
      <c r="H384" s="9"/>
      <c r="I384" s="9"/>
      <c r="J384" s="9"/>
      <c r="K384" s="9"/>
      <c r="L384" s="9"/>
      <c r="M384" s="9"/>
      <c r="N384" s="9"/>
      <c r="O384" s="9"/>
      <c r="P384" s="2"/>
      <c r="Q384" s="10"/>
      <c r="R384" s="9"/>
      <c r="S384" s="9"/>
      <c r="T384" s="9"/>
      <c r="U384" s="9"/>
      <c r="V384" s="9"/>
      <c r="W384" s="2"/>
      <c r="X384" s="2"/>
      <c r="Y384" s="2"/>
      <c r="Z384" s="2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</row>
    <row r="385" spans="1:85" x14ac:dyDescent="0.2">
      <c r="A385" s="9"/>
      <c r="B385" s="2">
        <f t="shared" si="24"/>
        <v>1770</v>
      </c>
      <c r="C385" s="10">
        <f t="shared" si="23"/>
        <v>548.25750000000005</v>
      </c>
      <c r="D385" s="10"/>
      <c r="E385" s="10"/>
      <c r="F385" s="10"/>
      <c r="G385" s="10"/>
      <c r="H385" s="9"/>
      <c r="I385" s="9"/>
      <c r="J385" s="9"/>
      <c r="K385" s="9"/>
      <c r="L385" s="9"/>
      <c r="M385" s="9"/>
      <c r="N385" s="9"/>
      <c r="O385" s="9"/>
      <c r="P385" s="2"/>
      <c r="Q385" s="10"/>
      <c r="R385" s="9"/>
      <c r="S385" s="9"/>
      <c r="T385" s="9"/>
      <c r="U385" s="9"/>
      <c r="V385" s="9"/>
      <c r="W385" s="2"/>
      <c r="X385" s="2"/>
      <c r="Y385" s="2"/>
      <c r="Z385" s="2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</row>
    <row r="386" spans="1:85" x14ac:dyDescent="0.2">
      <c r="A386" s="9"/>
      <c r="B386" s="2">
        <f t="shared" si="24"/>
        <v>1780</v>
      </c>
      <c r="C386" s="10">
        <f t="shared" si="23"/>
        <v>554.47</v>
      </c>
      <c r="D386" s="10"/>
      <c r="E386" s="10"/>
      <c r="F386" s="10"/>
      <c r="G386" s="10"/>
      <c r="H386" s="9"/>
      <c r="I386" s="9"/>
      <c r="J386" s="9"/>
      <c r="K386" s="9"/>
      <c r="L386" s="9"/>
      <c r="M386" s="9"/>
      <c r="N386" s="9"/>
      <c r="O386" s="9"/>
      <c r="P386" s="2"/>
      <c r="Q386" s="10"/>
      <c r="R386" s="9"/>
      <c r="S386" s="9"/>
      <c r="T386" s="9"/>
      <c r="U386" s="9"/>
      <c r="V386" s="9"/>
      <c r="W386" s="2"/>
      <c r="X386" s="2"/>
      <c r="Y386" s="2"/>
      <c r="Z386" s="2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</row>
    <row r="387" spans="1:85" x14ac:dyDescent="0.2">
      <c r="A387" s="9"/>
      <c r="B387" s="2">
        <f t="shared" si="24"/>
        <v>1790</v>
      </c>
      <c r="C387" s="10">
        <f t="shared" si="23"/>
        <v>560.71749999999997</v>
      </c>
      <c r="D387" s="10"/>
      <c r="E387" s="10"/>
      <c r="F387" s="10"/>
      <c r="G387" s="10"/>
      <c r="H387" s="9"/>
      <c r="I387" s="9"/>
      <c r="J387" s="9"/>
      <c r="K387" s="9"/>
      <c r="L387" s="9"/>
      <c r="M387" s="9"/>
      <c r="N387" s="9"/>
      <c r="O387" s="9"/>
      <c r="P387" s="2"/>
      <c r="Q387" s="10"/>
      <c r="R387" s="9"/>
      <c r="S387" s="9"/>
      <c r="T387" s="9"/>
      <c r="U387" s="9"/>
      <c r="V387" s="9"/>
      <c r="W387" s="2"/>
      <c r="X387" s="2"/>
      <c r="Y387" s="2"/>
      <c r="Z387" s="2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</row>
    <row r="388" spans="1:85" x14ac:dyDescent="0.2">
      <c r="A388" s="9"/>
      <c r="B388" s="2">
        <f t="shared" si="24"/>
        <v>1800</v>
      </c>
      <c r="C388" s="10">
        <f t="shared" si="23"/>
        <v>567</v>
      </c>
      <c r="D388" s="10"/>
      <c r="E388" s="10"/>
      <c r="F388" s="10"/>
      <c r="G388" s="10"/>
      <c r="H388" s="9"/>
      <c r="I388" s="9"/>
      <c r="J388" s="9"/>
      <c r="K388" s="9"/>
      <c r="L388" s="9"/>
      <c r="M388" s="9"/>
      <c r="N388" s="9"/>
      <c r="O388" s="9"/>
      <c r="P388" s="2"/>
      <c r="Q388" s="10"/>
      <c r="R388" s="9"/>
      <c r="S388" s="9"/>
      <c r="T388" s="9"/>
      <c r="U388" s="9"/>
      <c r="V388" s="9"/>
      <c r="W388" s="2"/>
      <c r="X388" s="2"/>
      <c r="Y388" s="2"/>
      <c r="Z388" s="2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</row>
    <row r="389" spans="1:85" x14ac:dyDescent="0.2">
      <c r="A389" s="9"/>
      <c r="B389" s="2">
        <f t="shared" si="24"/>
        <v>1810</v>
      </c>
      <c r="C389" s="10">
        <f t="shared" si="23"/>
        <v>573.3175</v>
      </c>
      <c r="D389" s="10"/>
      <c r="E389" s="10"/>
      <c r="F389" s="10"/>
      <c r="G389" s="10"/>
      <c r="H389" s="9"/>
      <c r="I389" s="9"/>
      <c r="J389" s="9"/>
      <c r="K389" s="9"/>
      <c r="L389" s="9"/>
      <c r="M389" s="9"/>
      <c r="N389" s="9"/>
      <c r="O389" s="9"/>
      <c r="P389" s="2"/>
      <c r="Q389" s="10"/>
      <c r="R389" s="9"/>
      <c r="S389" s="9"/>
      <c r="T389" s="9"/>
      <c r="U389" s="9"/>
      <c r="V389" s="9"/>
      <c r="W389" s="2"/>
      <c r="X389" s="2"/>
      <c r="Y389" s="2"/>
      <c r="Z389" s="2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</row>
    <row r="390" spans="1:85" x14ac:dyDescent="0.2">
      <c r="A390" s="9"/>
      <c r="B390" s="2">
        <f t="shared" si="24"/>
        <v>1820</v>
      </c>
      <c r="C390" s="10">
        <f t="shared" si="23"/>
        <v>579.66999999999996</v>
      </c>
      <c r="D390" s="10"/>
      <c r="E390" s="10"/>
      <c r="F390" s="10"/>
      <c r="G390" s="10"/>
      <c r="H390" s="9"/>
      <c r="I390" s="9"/>
      <c r="J390" s="9"/>
      <c r="K390" s="9"/>
      <c r="L390" s="9"/>
      <c r="M390" s="9"/>
      <c r="N390" s="9"/>
      <c r="O390" s="9"/>
      <c r="P390" s="2"/>
      <c r="Q390" s="10"/>
      <c r="R390" s="9"/>
      <c r="S390" s="9"/>
      <c r="T390" s="9"/>
      <c r="U390" s="9"/>
      <c r="V390" s="9"/>
      <c r="W390" s="2"/>
      <c r="X390" s="2"/>
      <c r="Y390" s="2"/>
      <c r="Z390" s="2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</row>
    <row r="391" spans="1:85" x14ac:dyDescent="0.2">
      <c r="A391" s="9"/>
      <c r="B391" s="2">
        <f t="shared" si="24"/>
        <v>1830</v>
      </c>
      <c r="C391" s="10">
        <f t="shared" si="23"/>
        <v>586.0575</v>
      </c>
      <c r="D391" s="10"/>
      <c r="E391" s="10"/>
      <c r="F391" s="10"/>
      <c r="G391" s="10"/>
      <c r="H391" s="9"/>
      <c r="I391" s="9"/>
      <c r="J391" s="9"/>
      <c r="K391" s="9"/>
      <c r="L391" s="9"/>
      <c r="M391" s="9"/>
      <c r="N391" s="9"/>
      <c r="O391" s="9"/>
      <c r="P391" s="2"/>
      <c r="Q391" s="10"/>
      <c r="R391" s="9"/>
      <c r="S391" s="9"/>
      <c r="T391" s="9"/>
      <c r="U391" s="9"/>
      <c r="V391" s="9"/>
      <c r="W391" s="2"/>
      <c r="X391" s="2"/>
      <c r="Y391" s="2"/>
      <c r="Z391" s="2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</row>
    <row r="392" spans="1:85" x14ac:dyDescent="0.2">
      <c r="A392" s="9"/>
      <c r="B392" s="2">
        <f t="shared" si="24"/>
        <v>1840</v>
      </c>
      <c r="C392" s="10">
        <f t="shared" si="23"/>
        <v>592.48</v>
      </c>
      <c r="D392" s="10"/>
      <c r="E392" s="10"/>
      <c r="F392" s="10"/>
      <c r="G392" s="10"/>
      <c r="H392" s="9"/>
      <c r="I392" s="9"/>
      <c r="J392" s="9"/>
      <c r="K392" s="9"/>
      <c r="L392" s="9"/>
      <c r="M392" s="9"/>
      <c r="N392" s="9"/>
      <c r="O392" s="9"/>
      <c r="P392" s="2"/>
      <c r="Q392" s="10"/>
      <c r="R392" s="9"/>
      <c r="S392" s="9"/>
      <c r="T392" s="9"/>
      <c r="U392" s="9"/>
      <c r="V392" s="9"/>
      <c r="W392" s="2"/>
      <c r="X392" s="2"/>
      <c r="Y392" s="2"/>
      <c r="Z392" s="2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</row>
    <row r="393" spans="1:85" x14ac:dyDescent="0.2">
      <c r="A393" s="9"/>
      <c r="B393" s="2">
        <f t="shared" si="24"/>
        <v>1850</v>
      </c>
      <c r="C393" s="10">
        <f t="shared" si="23"/>
        <v>598.9375</v>
      </c>
      <c r="D393" s="10"/>
      <c r="E393" s="10"/>
      <c r="F393" s="10"/>
      <c r="G393" s="10"/>
      <c r="H393" s="9"/>
      <c r="I393" s="9"/>
      <c r="J393" s="9"/>
      <c r="K393" s="9"/>
      <c r="L393" s="9"/>
      <c r="M393" s="9"/>
      <c r="N393" s="9"/>
      <c r="O393" s="9"/>
      <c r="P393" s="2"/>
      <c r="Q393" s="10"/>
      <c r="R393" s="9"/>
      <c r="S393" s="9"/>
      <c r="T393" s="9"/>
      <c r="U393" s="9"/>
      <c r="V393" s="9"/>
      <c r="W393" s="2"/>
      <c r="X393" s="2"/>
      <c r="Y393" s="2"/>
      <c r="Z393" s="2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</row>
    <row r="394" spans="1:85" x14ac:dyDescent="0.2">
      <c r="A394" s="9"/>
      <c r="B394" s="2">
        <f t="shared" si="24"/>
        <v>1860</v>
      </c>
      <c r="C394" s="10">
        <f t="shared" si="23"/>
        <v>605.42999999999995</v>
      </c>
      <c r="D394" s="10"/>
      <c r="E394" s="10"/>
      <c r="F394" s="10"/>
      <c r="G394" s="10"/>
      <c r="H394" s="9"/>
      <c r="I394" s="9"/>
      <c r="J394" s="9"/>
      <c r="K394" s="9"/>
      <c r="L394" s="9"/>
      <c r="M394" s="9"/>
      <c r="N394" s="9"/>
      <c r="O394" s="9"/>
      <c r="P394" s="2"/>
      <c r="Q394" s="10"/>
      <c r="R394" s="9"/>
      <c r="S394" s="9"/>
      <c r="T394" s="9"/>
      <c r="U394" s="9"/>
      <c r="V394" s="9"/>
      <c r="W394" s="2"/>
      <c r="X394" s="2"/>
      <c r="Y394" s="2"/>
      <c r="Z394" s="2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</row>
    <row r="395" spans="1:85" x14ac:dyDescent="0.2">
      <c r="A395" s="9"/>
      <c r="B395" s="2">
        <f t="shared" si="24"/>
        <v>1870</v>
      </c>
      <c r="C395" s="10">
        <f t="shared" si="23"/>
        <v>611.95749999999998</v>
      </c>
      <c r="D395" s="10"/>
      <c r="E395" s="10"/>
      <c r="F395" s="10"/>
      <c r="G395" s="10"/>
      <c r="H395" s="9"/>
      <c r="I395" s="9"/>
      <c r="J395" s="9"/>
      <c r="K395" s="9"/>
      <c r="L395" s="9"/>
      <c r="M395" s="9"/>
      <c r="N395" s="9"/>
      <c r="O395" s="9"/>
      <c r="P395" s="2"/>
      <c r="Q395" s="10"/>
      <c r="R395" s="9"/>
      <c r="S395" s="9"/>
      <c r="T395" s="9"/>
      <c r="U395" s="9"/>
      <c r="V395" s="9"/>
      <c r="W395" s="2"/>
      <c r="X395" s="2"/>
      <c r="Y395" s="2"/>
      <c r="Z395" s="2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</row>
    <row r="396" spans="1:85" x14ac:dyDescent="0.2">
      <c r="A396" s="9"/>
      <c r="B396" s="2">
        <f t="shared" si="24"/>
        <v>1880</v>
      </c>
      <c r="C396" s="10">
        <f t="shared" si="23"/>
        <v>618.52</v>
      </c>
      <c r="D396" s="10"/>
      <c r="E396" s="10"/>
      <c r="F396" s="10"/>
      <c r="G396" s="10"/>
      <c r="H396" s="9"/>
      <c r="I396" s="9"/>
      <c r="J396" s="9"/>
      <c r="K396" s="9"/>
      <c r="L396" s="9"/>
      <c r="M396" s="9"/>
      <c r="N396" s="9"/>
      <c r="O396" s="9"/>
      <c r="P396" s="2"/>
      <c r="Q396" s="10"/>
      <c r="R396" s="9"/>
      <c r="S396" s="9"/>
      <c r="T396" s="9"/>
      <c r="U396" s="9"/>
      <c r="V396" s="9"/>
      <c r="W396" s="2"/>
      <c r="X396" s="2"/>
      <c r="Y396" s="2"/>
      <c r="Z396" s="2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</row>
    <row r="397" spans="1:85" x14ac:dyDescent="0.2">
      <c r="A397" s="9"/>
      <c r="B397" s="2">
        <f t="shared" si="24"/>
        <v>1890</v>
      </c>
      <c r="C397" s="10">
        <f t="shared" si="23"/>
        <v>625.11749999999995</v>
      </c>
      <c r="D397" s="10"/>
      <c r="E397" s="10"/>
      <c r="F397" s="10"/>
      <c r="G397" s="10"/>
      <c r="H397" s="9"/>
      <c r="I397" s="9"/>
      <c r="J397" s="9"/>
      <c r="K397" s="9"/>
      <c r="L397" s="9"/>
      <c r="M397" s="9"/>
      <c r="N397" s="9"/>
      <c r="O397" s="9"/>
      <c r="P397" s="2"/>
      <c r="Q397" s="10"/>
      <c r="R397" s="9"/>
      <c r="S397" s="9"/>
      <c r="T397" s="9"/>
      <c r="U397" s="9"/>
      <c r="V397" s="9"/>
      <c r="W397" s="2"/>
      <c r="X397" s="2"/>
      <c r="Y397" s="2"/>
      <c r="Z397" s="2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</row>
    <row r="398" spans="1:85" x14ac:dyDescent="0.2">
      <c r="A398" s="9"/>
      <c r="B398" s="2">
        <f t="shared" si="24"/>
        <v>1900</v>
      </c>
      <c r="C398" s="10">
        <f t="shared" si="23"/>
        <v>631.75</v>
      </c>
      <c r="D398" s="10"/>
      <c r="E398" s="10"/>
      <c r="F398" s="10"/>
      <c r="G398" s="10"/>
      <c r="H398" s="9"/>
      <c r="I398" s="9"/>
      <c r="J398" s="9"/>
      <c r="K398" s="9"/>
      <c r="L398" s="9"/>
      <c r="M398" s="9"/>
      <c r="N398" s="9"/>
      <c r="O398" s="9"/>
      <c r="P398" s="2"/>
      <c r="Q398" s="10"/>
      <c r="R398" s="9"/>
      <c r="S398" s="9"/>
      <c r="T398" s="9"/>
      <c r="U398" s="9"/>
      <c r="V398" s="9"/>
      <c r="W398" s="2"/>
      <c r="X398" s="2"/>
      <c r="Y398" s="2"/>
      <c r="Z398" s="2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</row>
    <row r="399" spans="1:85" x14ac:dyDescent="0.2">
      <c r="A399" s="9"/>
      <c r="B399" s="2"/>
      <c r="C399" s="10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2"/>
      <c r="X399" s="2"/>
      <c r="Y399" s="2"/>
      <c r="Z399" s="2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</row>
    <row r="400" spans="1:85" x14ac:dyDescent="0.2">
      <c r="A400" s="9"/>
      <c r="B400" s="2"/>
      <c r="C400" s="10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2"/>
      <c r="X400" s="2"/>
      <c r="Y400" s="2"/>
      <c r="Z400" s="2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</row>
    <row r="401" spans="1:85" x14ac:dyDescent="0.2">
      <c r="A401" s="9"/>
      <c r="B401" s="2"/>
      <c r="C401" s="10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2"/>
      <c r="X401" s="2"/>
      <c r="Y401" s="2"/>
      <c r="Z401" s="2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</row>
    <row r="402" spans="1:85" x14ac:dyDescent="0.2">
      <c r="A402" s="9"/>
      <c r="B402" s="2"/>
      <c r="C402" s="10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2"/>
      <c r="X402" s="2"/>
      <c r="Y402" s="2"/>
      <c r="Z402" s="2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</row>
    <row r="403" spans="1:85" x14ac:dyDescent="0.2">
      <c r="A403" s="9"/>
      <c r="B403" s="2"/>
      <c r="C403" s="10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2"/>
      <c r="X403" s="2"/>
      <c r="Y403" s="2"/>
      <c r="Z403" s="2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</row>
    <row r="404" spans="1:85" x14ac:dyDescent="0.2">
      <c r="A404" s="9"/>
      <c r="B404" s="2"/>
      <c r="C404" s="10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2"/>
      <c r="X404" s="2"/>
      <c r="Y404" s="2"/>
      <c r="Z404" s="2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</row>
    <row r="405" spans="1:85" x14ac:dyDescent="0.2">
      <c r="A405" s="9"/>
      <c r="B405" s="2"/>
      <c r="C405" s="10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2"/>
      <c r="X405" s="2"/>
      <c r="Y405" s="2"/>
      <c r="Z405" s="2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</row>
    <row r="406" spans="1:85" x14ac:dyDescent="0.2">
      <c r="A406" s="9"/>
      <c r="B406" s="2"/>
      <c r="C406" s="10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2"/>
      <c r="X406" s="2"/>
      <c r="Y406" s="2"/>
      <c r="Z406" s="2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</row>
    <row r="407" spans="1:85" x14ac:dyDescent="0.2">
      <c r="A407" s="9"/>
      <c r="B407" s="2"/>
      <c r="C407" s="10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2"/>
      <c r="X407" s="2"/>
      <c r="Y407" s="2"/>
      <c r="Z407" s="2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</row>
    <row r="408" spans="1:85" x14ac:dyDescent="0.2">
      <c r="A408" s="9"/>
      <c r="B408" s="2"/>
      <c r="C408" s="10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2"/>
      <c r="X408" s="2"/>
      <c r="Y408" s="2"/>
      <c r="Z408" s="2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</row>
    <row r="409" spans="1:85" x14ac:dyDescent="0.2">
      <c r="A409" s="9"/>
      <c r="B409" s="2"/>
      <c r="C409" s="10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2"/>
      <c r="X409" s="2"/>
      <c r="Y409" s="2"/>
      <c r="Z409" s="2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</row>
    <row r="410" spans="1:85" x14ac:dyDescent="0.2">
      <c r="A410" s="9"/>
      <c r="B410" s="2"/>
      <c r="C410" s="10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2"/>
      <c r="X410" s="2"/>
      <c r="Y410" s="2"/>
      <c r="Z410" s="2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</row>
    <row r="411" spans="1:85" x14ac:dyDescent="0.2">
      <c r="A411" s="9"/>
      <c r="B411" s="2"/>
      <c r="C411" s="10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2"/>
      <c r="X411" s="2"/>
      <c r="Y411" s="2"/>
      <c r="Z411" s="2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</row>
    <row r="412" spans="1:85" x14ac:dyDescent="0.2">
      <c r="A412" s="9"/>
      <c r="B412" s="2"/>
      <c r="C412" s="10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2"/>
      <c r="X412" s="2"/>
      <c r="Y412" s="2"/>
      <c r="Z412" s="2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</row>
    <row r="413" spans="1:85" x14ac:dyDescent="0.2">
      <c r="A413" s="9"/>
      <c r="B413" s="2"/>
      <c r="C413" s="10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2"/>
      <c r="X413" s="2"/>
      <c r="Y413" s="2"/>
      <c r="Z413" s="2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</row>
    <row r="414" spans="1:85" x14ac:dyDescent="0.2">
      <c r="A414" s="9"/>
      <c r="B414" s="2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2"/>
      <c r="X414" s="2"/>
      <c r="Y414" s="2"/>
      <c r="Z414" s="2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</row>
    <row r="415" spans="1:85" x14ac:dyDescent="0.2">
      <c r="A415" s="9"/>
      <c r="B415" s="2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2"/>
      <c r="X415" s="2"/>
      <c r="Y415" s="2"/>
      <c r="Z415" s="2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</row>
    <row r="416" spans="1:85" x14ac:dyDescent="0.2">
      <c r="A416" s="9"/>
      <c r="B416" s="2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2"/>
      <c r="X416" s="2"/>
      <c r="Y416" s="2"/>
      <c r="Z416" s="2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</row>
    <row r="417" spans="1:85" x14ac:dyDescent="0.2">
      <c r="A417" s="9"/>
      <c r="B417" s="2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2"/>
      <c r="X417" s="2"/>
      <c r="Y417" s="2"/>
      <c r="Z417" s="2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</row>
    <row r="418" spans="1:85" x14ac:dyDescent="0.2">
      <c r="A418" s="9"/>
      <c r="B418" s="2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2"/>
      <c r="X418" s="2"/>
      <c r="Y418" s="2"/>
      <c r="Z418" s="2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</row>
    <row r="419" spans="1:85" x14ac:dyDescent="0.2">
      <c r="A419" s="9"/>
      <c r="B419" s="2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2"/>
      <c r="X419" s="2"/>
      <c r="Y419" s="2"/>
      <c r="Z419" s="2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</row>
    <row r="420" spans="1:85" x14ac:dyDescent="0.2">
      <c r="A420" s="9"/>
      <c r="B420" s="2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2"/>
      <c r="X420" s="2"/>
      <c r="Y420" s="2"/>
      <c r="Z420" s="2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</row>
    <row r="421" spans="1:85" x14ac:dyDescent="0.2">
      <c r="A421" s="9"/>
      <c r="B421" s="2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2"/>
      <c r="X421" s="2"/>
      <c r="Y421" s="2"/>
      <c r="Z421" s="2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</row>
    <row r="422" spans="1:85" x14ac:dyDescent="0.2">
      <c r="A422" s="9"/>
      <c r="B422" s="2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2"/>
      <c r="X422" s="2"/>
      <c r="Y422" s="2"/>
      <c r="Z422" s="2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</row>
    <row r="423" spans="1:85" x14ac:dyDescent="0.2">
      <c r="A423" s="9"/>
      <c r="B423" s="2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2"/>
      <c r="X423" s="2"/>
      <c r="Y423" s="2"/>
      <c r="Z423" s="2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</row>
    <row r="424" spans="1:85" x14ac:dyDescent="0.2">
      <c r="A424" s="9"/>
      <c r="B424" s="2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2"/>
      <c r="X424" s="2"/>
      <c r="Y424" s="2"/>
      <c r="Z424" s="2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</row>
    <row r="425" spans="1:85" x14ac:dyDescent="0.2">
      <c r="A425" s="9"/>
      <c r="B425" s="2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2"/>
      <c r="X425" s="2"/>
      <c r="Y425" s="2"/>
      <c r="Z425" s="2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</row>
    <row r="426" spans="1:85" x14ac:dyDescent="0.2">
      <c r="A426" s="9"/>
      <c r="B426" s="2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2"/>
      <c r="X426" s="2"/>
      <c r="Y426" s="2"/>
      <c r="Z426" s="2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</row>
    <row r="427" spans="1:85" x14ac:dyDescent="0.2">
      <c r="A427" s="9"/>
      <c r="B427" s="2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2"/>
      <c r="X427" s="2"/>
      <c r="Y427" s="2"/>
      <c r="Z427" s="2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</row>
    <row r="428" spans="1:85" x14ac:dyDescent="0.2">
      <c r="A428" s="9"/>
      <c r="B428" s="2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2"/>
      <c r="X428" s="2"/>
      <c r="Y428" s="2"/>
      <c r="Z428" s="2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</row>
    <row r="429" spans="1:85" x14ac:dyDescent="0.2">
      <c r="A429" s="9"/>
      <c r="B429" s="2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2"/>
      <c r="X429" s="2"/>
      <c r="Y429" s="2"/>
      <c r="Z429" s="2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</row>
    <row r="430" spans="1:85" x14ac:dyDescent="0.2">
      <c r="A430" s="9"/>
      <c r="B430" s="2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2"/>
      <c r="X430" s="2"/>
      <c r="Y430" s="2"/>
      <c r="Z430" s="2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</row>
    <row r="431" spans="1:85" x14ac:dyDescent="0.2">
      <c r="A431" s="9"/>
      <c r="B431" s="2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2"/>
      <c r="X431" s="2"/>
      <c r="Y431" s="2"/>
      <c r="Z431" s="2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</row>
    <row r="432" spans="1:85" x14ac:dyDescent="0.2">
      <c r="A432" s="9"/>
      <c r="B432" s="2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2"/>
      <c r="X432" s="2"/>
      <c r="Y432" s="2"/>
      <c r="Z432" s="2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</row>
    <row r="433" spans="1:85" x14ac:dyDescent="0.2">
      <c r="A433" s="9"/>
      <c r="B433" s="2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2"/>
      <c r="X433" s="2"/>
      <c r="Y433" s="2"/>
      <c r="Z433" s="2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</row>
    <row r="434" spans="1:85" x14ac:dyDescent="0.2">
      <c r="A434" s="9"/>
      <c r="B434" s="2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2"/>
      <c r="X434" s="2"/>
      <c r="Y434" s="2"/>
      <c r="Z434" s="2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</row>
    <row r="435" spans="1:85" x14ac:dyDescent="0.2">
      <c r="A435" s="9"/>
      <c r="B435" s="2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2"/>
      <c r="X435" s="2"/>
      <c r="Y435" s="2"/>
      <c r="Z435" s="2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</row>
    <row r="436" spans="1:85" x14ac:dyDescent="0.2">
      <c r="A436" s="9"/>
      <c r="B436" s="2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2"/>
      <c r="X436" s="2"/>
      <c r="Y436" s="2"/>
      <c r="Z436" s="2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</row>
    <row r="437" spans="1:85" x14ac:dyDescent="0.2">
      <c r="A437" s="9"/>
      <c r="B437" s="2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2"/>
      <c r="X437" s="2"/>
      <c r="Y437" s="2"/>
      <c r="Z437" s="2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</row>
    <row r="438" spans="1:85" x14ac:dyDescent="0.2">
      <c r="A438" s="9"/>
      <c r="B438" s="2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2"/>
      <c r="X438" s="2"/>
      <c r="Y438" s="2"/>
      <c r="Z438" s="2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</row>
    <row r="439" spans="1:85" x14ac:dyDescent="0.2">
      <c r="A439" s="9"/>
      <c r="B439" s="2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2"/>
      <c r="X439" s="2"/>
      <c r="Y439" s="2"/>
      <c r="Z439" s="2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</row>
    <row r="440" spans="1:85" x14ac:dyDescent="0.2">
      <c r="A440" s="9"/>
      <c r="B440" s="2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2"/>
      <c r="X440" s="2"/>
      <c r="Y440" s="2"/>
      <c r="Z440" s="2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</row>
    <row r="441" spans="1:85" x14ac:dyDescent="0.2">
      <c r="A441" s="9"/>
      <c r="B441" s="2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2"/>
      <c r="X441" s="2"/>
      <c r="Y441" s="2"/>
      <c r="Z441" s="2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</row>
    <row r="442" spans="1:85" x14ac:dyDescent="0.2">
      <c r="A442" s="9"/>
      <c r="B442" s="2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2"/>
      <c r="X442" s="2"/>
      <c r="Y442" s="2"/>
      <c r="Z442" s="2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</row>
    <row r="443" spans="1:85" x14ac:dyDescent="0.2">
      <c r="A443" s="9"/>
      <c r="B443" s="2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2"/>
      <c r="X443" s="2"/>
      <c r="Y443" s="2"/>
      <c r="Z443" s="2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</row>
    <row r="444" spans="1:85" x14ac:dyDescent="0.2">
      <c r="A444" s="9"/>
      <c r="B444" s="2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2"/>
      <c r="X444" s="2"/>
      <c r="Y444" s="2"/>
      <c r="Z444" s="2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</row>
    <row r="445" spans="1:85" x14ac:dyDescent="0.2">
      <c r="A445" s="9"/>
      <c r="B445" s="2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2"/>
      <c r="X445" s="2"/>
      <c r="Y445" s="2"/>
      <c r="Z445" s="2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</row>
    <row r="446" spans="1:85" x14ac:dyDescent="0.2">
      <c r="A446" s="9"/>
      <c r="B446" s="2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2"/>
      <c r="X446" s="2"/>
      <c r="Y446" s="2"/>
      <c r="Z446" s="2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</row>
    <row r="447" spans="1:85" x14ac:dyDescent="0.2">
      <c r="A447" s="9"/>
      <c r="B447" s="2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2"/>
      <c r="X447" s="2"/>
      <c r="Y447" s="2"/>
      <c r="Z447" s="2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</row>
    <row r="448" spans="1:85" x14ac:dyDescent="0.2">
      <c r="A448" s="9"/>
      <c r="B448" s="2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2"/>
      <c r="X448" s="2"/>
      <c r="Y448" s="2"/>
      <c r="Z448" s="2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</row>
    <row r="449" spans="1:85" x14ac:dyDescent="0.2">
      <c r="A449" s="9"/>
      <c r="B449" s="2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2"/>
      <c r="X449" s="2"/>
      <c r="Y449" s="2"/>
      <c r="Z449" s="2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</row>
    <row r="450" spans="1:85" x14ac:dyDescent="0.2">
      <c r="A450" s="9"/>
      <c r="B450" s="2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2"/>
      <c r="X450" s="2"/>
      <c r="Y450" s="2"/>
      <c r="Z450" s="2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</row>
    <row r="451" spans="1:85" x14ac:dyDescent="0.2">
      <c r="A451" s="9"/>
      <c r="B451" s="2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2"/>
      <c r="X451" s="2"/>
      <c r="Y451" s="2"/>
      <c r="Z451" s="2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</row>
    <row r="452" spans="1:85" x14ac:dyDescent="0.2">
      <c r="A452" s="9"/>
      <c r="B452" s="2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2"/>
      <c r="X452" s="2"/>
      <c r="Y452" s="2"/>
      <c r="Z452" s="2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</row>
    <row r="453" spans="1:85" x14ac:dyDescent="0.2">
      <c r="A453" s="9"/>
      <c r="B453" s="2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2"/>
      <c r="X453" s="2"/>
      <c r="Y453" s="2"/>
      <c r="Z453" s="2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</row>
    <row r="454" spans="1:85" x14ac:dyDescent="0.2">
      <c r="A454" s="9"/>
      <c r="B454" s="2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2"/>
      <c r="X454" s="2"/>
      <c r="Y454" s="2"/>
      <c r="Z454" s="2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</row>
    <row r="455" spans="1:85" x14ac:dyDescent="0.2">
      <c r="A455" s="9"/>
      <c r="B455" s="2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2"/>
      <c r="X455" s="2"/>
      <c r="Y455" s="2"/>
      <c r="Z455" s="2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</row>
    <row r="456" spans="1:85" x14ac:dyDescent="0.2">
      <c r="A456" s="9"/>
      <c r="B456" s="2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2"/>
      <c r="X456" s="2"/>
      <c r="Y456" s="2"/>
      <c r="Z456" s="2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</row>
    <row r="457" spans="1:85" x14ac:dyDescent="0.2">
      <c r="A457" s="9"/>
      <c r="B457" s="2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2"/>
      <c r="X457" s="2"/>
      <c r="Y457" s="2"/>
      <c r="Z457" s="2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</row>
    <row r="458" spans="1:85" x14ac:dyDescent="0.2">
      <c r="A458" s="9"/>
      <c r="B458" s="2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2"/>
      <c r="X458" s="2"/>
      <c r="Y458" s="2"/>
      <c r="Z458" s="2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</row>
    <row r="459" spans="1:85" x14ac:dyDescent="0.2">
      <c r="A459" s="9"/>
      <c r="B459" s="2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2"/>
      <c r="X459" s="2"/>
      <c r="Y459" s="2"/>
      <c r="Z459" s="2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</row>
    <row r="460" spans="1:85" x14ac:dyDescent="0.2">
      <c r="A460" s="9"/>
      <c r="B460" s="2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2"/>
      <c r="X460" s="2"/>
      <c r="Y460" s="2"/>
      <c r="Z460" s="2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</row>
    <row r="461" spans="1:85" x14ac:dyDescent="0.2">
      <c r="A461" s="9"/>
      <c r="B461" s="2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2"/>
      <c r="X461" s="2"/>
      <c r="Y461" s="2"/>
      <c r="Z461" s="2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</row>
    <row r="462" spans="1:85" x14ac:dyDescent="0.2">
      <c r="A462" s="9"/>
      <c r="B462" s="2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2"/>
      <c r="X462" s="2"/>
      <c r="Y462" s="2"/>
      <c r="Z462" s="2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</row>
    <row r="463" spans="1:85" x14ac:dyDescent="0.2">
      <c r="A463" s="9"/>
      <c r="B463" s="2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2"/>
      <c r="X463" s="2"/>
      <c r="Y463" s="2"/>
      <c r="Z463" s="2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</row>
    <row r="464" spans="1:85" x14ac:dyDescent="0.2">
      <c r="A464" s="9"/>
      <c r="B464" s="2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2"/>
      <c r="X464" s="2"/>
      <c r="Y464" s="2"/>
      <c r="Z464" s="2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</row>
    <row r="465" spans="1:85" x14ac:dyDescent="0.2">
      <c r="A465" s="9"/>
      <c r="B465" s="2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2"/>
      <c r="X465" s="2"/>
      <c r="Y465" s="2"/>
      <c r="Z465" s="2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</row>
    <row r="466" spans="1:85" x14ac:dyDescent="0.2">
      <c r="A466" s="9"/>
      <c r="B466" s="2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2"/>
      <c r="X466" s="2"/>
      <c r="Y466" s="2"/>
      <c r="Z466" s="2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</row>
    <row r="467" spans="1:85" x14ac:dyDescent="0.2">
      <c r="A467" s="9"/>
      <c r="B467" s="2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2"/>
      <c r="X467" s="2"/>
      <c r="Y467" s="2"/>
      <c r="Z467" s="2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</row>
    <row r="468" spans="1:85" x14ac:dyDescent="0.2">
      <c r="A468" s="9"/>
      <c r="B468" s="2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2"/>
      <c r="X468" s="2"/>
      <c r="Y468" s="2"/>
      <c r="Z468" s="2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</row>
    <row r="469" spans="1:85" x14ac:dyDescent="0.2">
      <c r="A469" s="9"/>
      <c r="B469" s="2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2"/>
      <c r="X469" s="2"/>
      <c r="Y469" s="2"/>
      <c r="Z469" s="2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</row>
    <row r="470" spans="1:85" x14ac:dyDescent="0.2">
      <c r="A470" s="9"/>
      <c r="B470" s="2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2"/>
      <c r="X470" s="2"/>
      <c r="Y470" s="2"/>
      <c r="Z470" s="2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</row>
    <row r="471" spans="1:85" x14ac:dyDescent="0.2">
      <c r="A471" s="9"/>
      <c r="B471" s="2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2"/>
      <c r="X471" s="2"/>
      <c r="Y471" s="2"/>
      <c r="Z471" s="2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</row>
    <row r="472" spans="1:85" x14ac:dyDescent="0.2">
      <c r="A472" s="9"/>
      <c r="B472" s="2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2"/>
      <c r="X472" s="2"/>
      <c r="Y472" s="2"/>
      <c r="Z472" s="2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</row>
    <row r="473" spans="1:85" x14ac:dyDescent="0.2">
      <c r="A473" s="9"/>
      <c r="B473" s="2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2"/>
      <c r="X473" s="2"/>
      <c r="Y473" s="2"/>
      <c r="Z473" s="2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</row>
    <row r="474" spans="1:85" x14ac:dyDescent="0.2">
      <c r="A474" s="9"/>
      <c r="B474" s="2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2"/>
      <c r="X474" s="2"/>
      <c r="Y474" s="2"/>
      <c r="Z474" s="2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</row>
    <row r="475" spans="1:85" x14ac:dyDescent="0.2">
      <c r="A475" s="9"/>
      <c r="B475" s="2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2"/>
      <c r="X475" s="2"/>
      <c r="Y475" s="2"/>
      <c r="Z475" s="2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</row>
    <row r="476" spans="1:85" x14ac:dyDescent="0.2">
      <c r="A476" s="9"/>
      <c r="B476" s="2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2"/>
      <c r="X476" s="2"/>
      <c r="Y476" s="2"/>
      <c r="Z476" s="2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</row>
    <row r="477" spans="1:85" x14ac:dyDescent="0.2">
      <c r="A477" s="9"/>
      <c r="B477" s="2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2"/>
      <c r="X477" s="2"/>
      <c r="Y477" s="2"/>
      <c r="Z477" s="2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</row>
    <row r="478" spans="1:85" x14ac:dyDescent="0.2">
      <c r="A478" s="9"/>
      <c r="B478" s="2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2"/>
      <c r="X478" s="2"/>
      <c r="Y478" s="2"/>
      <c r="Z478" s="2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</row>
    <row r="479" spans="1:85" x14ac:dyDescent="0.2">
      <c r="A479" s="9"/>
      <c r="B479" s="2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2"/>
      <c r="X479" s="2"/>
      <c r="Y479" s="2"/>
      <c r="Z479" s="2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</row>
    <row r="480" spans="1:85" x14ac:dyDescent="0.2">
      <c r="A480" s="9"/>
      <c r="B480" s="2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2"/>
      <c r="X480" s="2"/>
      <c r="Y480" s="2"/>
      <c r="Z480" s="2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</row>
    <row r="481" spans="1:85" x14ac:dyDescent="0.2">
      <c r="A481" s="9"/>
      <c r="B481" s="2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2"/>
      <c r="X481" s="2"/>
      <c r="Y481" s="2"/>
      <c r="Z481" s="2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</row>
    <row r="482" spans="1:85" x14ac:dyDescent="0.2">
      <c r="A482" s="9"/>
      <c r="B482" s="2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2"/>
      <c r="X482" s="2"/>
      <c r="Y482" s="2"/>
      <c r="Z482" s="2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</row>
    <row r="483" spans="1:85" x14ac:dyDescent="0.2">
      <c r="A483" s="9"/>
      <c r="B483" s="2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2"/>
      <c r="X483" s="2"/>
      <c r="Y483" s="2"/>
      <c r="Z483" s="2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</row>
    <row r="484" spans="1:85" x14ac:dyDescent="0.2">
      <c r="A484" s="9"/>
      <c r="B484" s="2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2"/>
      <c r="X484" s="2"/>
      <c r="Y484" s="2"/>
      <c r="Z484" s="2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</row>
    <row r="485" spans="1:85" x14ac:dyDescent="0.2">
      <c r="A485" s="9"/>
      <c r="B485" s="2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2"/>
      <c r="X485" s="2"/>
      <c r="Y485" s="2"/>
      <c r="Z485" s="2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</row>
    <row r="486" spans="1:85" x14ac:dyDescent="0.2">
      <c r="A486" s="9"/>
      <c r="B486" s="2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2"/>
      <c r="X486" s="2"/>
      <c r="Y486" s="2"/>
      <c r="Z486" s="2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</row>
    <row r="487" spans="1:85" x14ac:dyDescent="0.2">
      <c r="A487" s="9"/>
      <c r="B487" s="2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2"/>
      <c r="X487" s="2"/>
      <c r="Y487" s="2"/>
      <c r="Z487" s="2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</row>
    <row r="488" spans="1:85" x14ac:dyDescent="0.2">
      <c r="A488" s="9"/>
      <c r="B488" s="2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2"/>
      <c r="X488" s="2"/>
      <c r="Y488" s="2"/>
      <c r="Z488" s="2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</row>
    <row r="489" spans="1:85" x14ac:dyDescent="0.2">
      <c r="A489" s="9"/>
      <c r="B489" s="2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2"/>
      <c r="X489" s="2"/>
      <c r="Y489" s="2"/>
      <c r="Z489" s="2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</row>
    <row r="490" spans="1:85" x14ac:dyDescent="0.2">
      <c r="A490" s="9"/>
      <c r="B490" s="2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2"/>
      <c r="X490" s="2"/>
      <c r="Y490" s="2"/>
      <c r="Z490" s="2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</row>
    <row r="491" spans="1:85" x14ac:dyDescent="0.2">
      <c r="A491" s="9"/>
      <c r="B491" s="2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2"/>
      <c r="X491" s="2"/>
      <c r="Y491" s="2"/>
      <c r="Z491" s="2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</row>
    <row r="492" spans="1:85" x14ac:dyDescent="0.2">
      <c r="A492" s="9"/>
      <c r="B492" s="2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2"/>
      <c r="X492" s="2"/>
      <c r="Y492" s="2"/>
      <c r="Z492" s="2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</row>
    <row r="493" spans="1:85" x14ac:dyDescent="0.2">
      <c r="A493" s="9"/>
      <c r="B493" s="2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2"/>
      <c r="X493" s="2"/>
      <c r="Y493" s="2"/>
      <c r="Z493" s="2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</row>
    <row r="494" spans="1:85" x14ac:dyDescent="0.2">
      <c r="A494" s="9"/>
      <c r="B494" s="2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2"/>
      <c r="X494" s="2"/>
      <c r="Y494" s="2"/>
      <c r="Z494" s="2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</row>
    <row r="495" spans="1:85" x14ac:dyDescent="0.2">
      <c r="A495" s="9"/>
      <c r="B495" s="2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2"/>
      <c r="X495" s="2"/>
      <c r="Y495" s="2"/>
      <c r="Z495" s="2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</row>
    <row r="496" spans="1:85" x14ac:dyDescent="0.2">
      <c r="A496" s="9"/>
      <c r="B496" s="2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2"/>
      <c r="X496" s="2"/>
      <c r="Y496" s="2"/>
      <c r="Z496" s="2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</row>
    <row r="497" spans="1:85" x14ac:dyDescent="0.2">
      <c r="A497" s="9"/>
      <c r="B497" s="2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2"/>
      <c r="X497" s="2"/>
      <c r="Y497" s="2"/>
      <c r="Z497" s="2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</row>
    <row r="498" spans="1:85" x14ac:dyDescent="0.2">
      <c r="A498" s="9"/>
      <c r="B498" s="2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2"/>
      <c r="X498" s="2"/>
      <c r="Y498" s="2"/>
      <c r="Z498" s="2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</row>
    <row r="499" spans="1:85" x14ac:dyDescent="0.2">
      <c r="A499" s="9"/>
      <c r="B499" s="2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2"/>
      <c r="X499" s="2"/>
      <c r="Y499" s="2"/>
      <c r="Z499" s="2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</row>
    <row r="500" spans="1:85" x14ac:dyDescent="0.2">
      <c r="A500" s="9"/>
      <c r="B500" s="2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2"/>
      <c r="X500" s="2"/>
      <c r="Y500" s="2"/>
      <c r="Z500" s="2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</row>
    <row r="501" spans="1:85" x14ac:dyDescent="0.2">
      <c r="A501" s="9"/>
      <c r="B501" s="2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2"/>
      <c r="X501" s="2"/>
      <c r="Y501" s="2"/>
      <c r="Z501" s="2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</row>
    <row r="502" spans="1:85" x14ac:dyDescent="0.2">
      <c r="A502" s="9"/>
      <c r="B502" s="2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2"/>
      <c r="X502" s="2"/>
      <c r="Y502" s="2"/>
      <c r="Z502" s="2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</row>
    <row r="503" spans="1:85" x14ac:dyDescent="0.2">
      <c r="A503" s="9"/>
      <c r="B503" s="2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2"/>
      <c r="X503" s="2"/>
      <c r="Y503" s="2"/>
      <c r="Z503" s="2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</row>
    <row r="504" spans="1:85" x14ac:dyDescent="0.2">
      <c r="A504" s="9"/>
      <c r="B504" s="2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2"/>
      <c r="X504" s="2"/>
      <c r="Y504" s="2"/>
      <c r="Z504" s="2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</row>
    <row r="505" spans="1:85" x14ac:dyDescent="0.2">
      <c r="A505" s="9"/>
      <c r="B505" s="2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2"/>
      <c r="X505" s="2"/>
      <c r="Y505" s="2"/>
      <c r="Z505" s="2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</row>
    <row r="506" spans="1:85" x14ac:dyDescent="0.2">
      <c r="A506" s="9"/>
      <c r="B506" s="2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2"/>
      <c r="X506" s="2"/>
      <c r="Y506" s="2"/>
      <c r="Z506" s="2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</row>
    <row r="507" spans="1:85" x14ac:dyDescent="0.2">
      <c r="A507" s="9"/>
      <c r="B507" s="2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2"/>
      <c r="X507" s="2"/>
      <c r="Y507" s="2"/>
      <c r="Z507" s="2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</row>
    <row r="508" spans="1:85" x14ac:dyDescent="0.2">
      <c r="A508" s="9"/>
      <c r="B508" s="2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2"/>
      <c r="X508" s="2"/>
      <c r="Y508" s="2"/>
      <c r="Z508" s="2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</row>
    <row r="509" spans="1:85" x14ac:dyDescent="0.2">
      <c r="A509" s="9"/>
      <c r="B509" s="2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2"/>
      <c r="X509" s="2"/>
      <c r="Y509" s="2"/>
      <c r="Z509" s="2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</row>
    <row r="510" spans="1:85" x14ac:dyDescent="0.2">
      <c r="A510" s="9"/>
      <c r="B510" s="2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2"/>
      <c r="X510" s="2"/>
      <c r="Y510" s="2"/>
      <c r="Z510" s="2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</row>
    <row r="511" spans="1:85" x14ac:dyDescent="0.2">
      <c r="A511" s="9"/>
      <c r="B511" s="2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2"/>
      <c r="X511" s="2"/>
      <c r="Y511" s="2"/>
      <c r="Z511" s="2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</row>
    <row r="512" spans="1:85" x14ac:dyDescent="0.2">
      <c r="A512" s="9"/>
      <c r="B512" s="2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2"/>
      <c r="X512" s="2"/>
      <c r="Y512" s="2"/>
      <c r="Z512" s="2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</row>
    <row r="513" spans="1:85" x14ac:dyDescent="0.2">
      <c r="A513" s="9"/>
      <c r="B513" s="2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2"/>
      <c r="X513" s="2"/>
      <c r="Y513" s="2"/>
      <c r="Z513" s="2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</row>
    <row r="514" spans="1:85" x14ac:dyDescent="0.2">
      <c r="A514" s="9"/>
      <c r="B514" s="2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2"/>
      <c r="X514" s="2"/>
      <c r="Y514" s="2"/>
      <c r="Z514" s="2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</row>
    <row r="515" spans="1:85" x14ac:dyDescent="0.2">
      <c r="A515" s="9"/>
      <c r="B515" s="2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2"/>
      <c r="X515" s="2"/>
      <c r="Y515" s="2"/>
      <c r="Z515" s="2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</row>
    <row r="516" spans="1:85" x14ac:dyDescent="0.2">
      <c r="A516" s="9"/>
      <c r="B516" s="2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2"/>
      <c r="X516" s="2"/>
      <c r="Y516" s="2"/>
      <c r="Z516" s="2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</row>
    <row r="517" spans="1:85" x14ac:dyDescent="0.2">
      <c r="A517" s="9"/>
      <c r="B517" s="2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2"/>
      <c r="X517" s="2"/>
      <c r="Y517" s="2"/>
      <c r="Z517" s="2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</row>
    <row r="518" spans="1:85" x14ac:dyDescent="0.2">
      <c r="A518" s="9"/>
      <c r="B518" s="2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2"/>
      <c r="X518" s="2"/>
      <c r="Y518" s="2"/>
      <c r="Z518" s="2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</row>
    <row r="519" spans="1:85" x14ac:dyDescent="0.2">
      <c r="A519" s="9"/>
      <c r="B519" s="2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2"/>
      <c r="X519" s="2"/>
      <c r="Y519" s="2"/>
      <c r="Z519" s="2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</row>
    <row r="520" spans="1:85" x14ac:dyDescent="0.2">
      <c r="A520" s="9"/>
      <c r="B520" s="2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2"/>
      <c r="X520" s="2"/>
      <c r="Y520" s="2"/>
      <c r="Z520" s="2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</row>
    <row r="521" spans="1:85" x14ac:dyDescent="0.2">
      <c r="A521" s="9"/>
      <c r="B521" s="2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2"/>
      <c r="X521" s="2"/>
      <c r="Y521" s="2"/>
      <c r="Z521" s="2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</row>
    <row r="522" spans="1:85" x14ac:dyDescent="0.2">
      <c r="A522" s="9"/>
      <c r="B522" s="2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2"/>
      <c r="X522" s="2"/>
      <c r="Y522" s="2"/>
      <c r="Z522" s="2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</row>
    <row r="523" spans="1:85" x14ac:dyDescent="0.2">
      <c r="A523" s="9"/>
      <c r="B523" s="2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2"/>
      <c r="X523" s="2"/>
      <c r="Y523" s="2"/>
      <c r="Z523" s="2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</row>
    <row r="524" spans="1:85" x14ac:dyDescent="0.2">
      <c r="A524" s="9"/>
      <c r="B524" s="2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2"/>
      <c r="X524" s="2"/>
      <c r="Y524" s="2"/>
      <c r="Z524" s="2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</row>
    <row r="525" spans="1:85" x14ac:dyDescent="0.2">
      <c r="A525" s="9"/>
      <c r="B525" s="2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2"/>
      <c r="X525" s="2"/>
      <c r="Y525" s="2"/>
      <c r="Z525" s="2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</row>
    <row r="526" spans="1:85" x14ac:dyDescent="0.2">
      <c r="A526" s="9"/>
      <c r="B526" s="2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2"/>
      <c r="X526" s="2"/>
      <c r="Y526" s="2"/>
      <c r="Z526" s="2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</row>
    <row r="527" spans="1:85" x14ac:dyDescent="0.2">
      <c r="A527" s="9"/>
      <c r="B527" s="2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2"/>
      <c r="X527" s="2"/>
      <c r="Y527" s="2"/>
      <c r="Z527" s="2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</row>
    <row r="528" spans="1:85" x14ac:dyDescent="0.2">
      <c r="A528" s="9"/>
      <c r="B528" s="2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2"/>
      <c r="X528" s="2"/>
      <c r="Y528" s="2"/>
      <c r="Z528" s="2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</row>
    <row r="529" spans="1:85" x14ac:dyDescent="0.2">
      <c r="A529" s="9"/>
      <c r="B529" s="2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2"/>
      <c r="X529" s="2"/>
      <c r="Y529" s="2"/>
      <c r="Z529" s="2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</row>
    <row r="530" spans="1:85" x14ac:dyDescent="0.2">
      <c r="A530" s="9"/>
      <c r="B530" s="2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2"/>
      <c r="X530" s="2"/>
      <c r="Y530" s="2"/>
      <c r="Z530" s="2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</row>
    <row r="531" spans="1:85" x14ac:dyDescent="0.2">
      <c r="A531" s="9"/>
      <c r="B531" s="2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2"/>
      <c r="X531" s="2"/>
      <c r="Y531" s="2"/>
      <c r="Z531" s="2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</row>
    <row r="532" spans="1:85" x14ac:dyDescent="0.2">
      <c r="A532" s="9"/>
      <c r="B532" s="2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2"/>
      <c r="X532" s="2"/>
      <c r="Y532" s="2"/>
      <c r="Z532" s="2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</row>
    <row r="533" spans="1:85" x14ac:dyDescent="0.2">
      <c r="A533" s="9"/>
      <c r="B533" s="2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2"/>
      <c r="X533" s="2"/>
      <c r="Y533" s="2"/>
      <c r="Z533" s="2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</row>
    <row r="534" spans="1:85" x14ac:dyDescent="0.2">
      <c r="A534" s="9"/>
      <c r="B534" s="2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2"/>
      <c r="X534" s="2"/>
      <c r="Y534" s="2"/>
      <c r="Z534" s="2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</row>
    <row r="535" spans="1:85" x14ac:dyDescent="0.2">
      <c r="A535" s="9"/>
      <c r="B535" s="2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2"/>
      <c r="X535" s="2"/>
      <c r="Y535" s="2"/>
      <c r="Z535" s="2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</row>
    <row r="536" spans="1:85" x14ac:dyDescent="0.2">
      <c r="A536" s="9"/>
      <c r="B536" s="2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2"/>
      <c r="X536" s="2"/>
      <c r="Y536" s="2"/>
      <c r="Z536" s="2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</row>
    <row r="537" spans="1:85" x14ac:dyDescent="0.2">
      <c r="A537" s="9"/>
      <c r="B537" s="2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2"/>
      <c r="X537" s="2"/>
      <c r="Y537" s="2"/>
      <c r="Z537" s="2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</row>
    <row r="538" spans="1:85" x14ac:dyDescent="0.2">
      <c r="A538" s="9"/>
      <c r="B538" s="2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2"/>
      <c r="X538" s="2"/>
      <c r="Y538" s="2"/>
      <c r="Z538" s="2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</row>
    <row r="539" spans="1:85" x14ac:dyDescent="0.2">
      <c r="A539" s="9"/>
      <c r="B539" s="2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2"/>
      <c r="X539" s="2"/>
      <c r="Y539" s="2"/>
      <c r="Z539" s="2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</row>
    <row r="540" spans="1:85" x14ac:dyDescent="0.2">
      <c r="A540" s="9"/>
      <c r="B540" s="2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2"/>
      <c r="X540" s="2"/>
      <c r="Y540" s="2"/>
      <c r="Z540" s="2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</row>
    <row r="541" spans="1:85" x14ac:dyDescent="0.2">
      <c r="A541" s="9"/>
      <c r="B541" s="2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2"/>
      <c r="X541" s="2"/>
      <c r="Y541" s="2"/>
      <c r="Z541" s="2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</row>
    <row r="542" spans="1:85" x14ac:dyDescent="0.2">
      <c r="A542" s="9"/>
      <c r="B542" s="2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2"/>
      <c r="X542" s="2"/>
      <c r="Y542" s="2"/>
      <c r="Z542" s="2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</row>
    <row r="543" spans="1:85" x14ac:dyDescent="0.2">
      <c r="A543" s="9"/>
      <c r="B543" s="2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2"/>
      <c r="X543" s="2"/>
      <c r="Y543" s="2"/>
      <c r="Z543" s="2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</row>
    <row r="544" spans="1:85" x14ac:dyDescent="0.2">
      <c r="A544" s="9"/>
      <c r="B544" s="2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2"/>
      <c r="X544" s="2"/>
      <c r="Y544" s="2"/>
      <c r="Z544" s="2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</row>
    <row r="545" spans="1:85" x14ac:dyDescent="0.2">
      <c r="A545" s="9"/>
      <c r="B545" s="2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2"/>
      <c r="X545" s="2"/>
      <c r="Y545" s="2"/>
      <c r="Z545" s="2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</row>
    <row r="546" spans="1:85" x14ac:dyDescent="0.2">
      <c r="A546" s="9"/>
      <c r="B546" s="2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2"/>
      <c r="X546" s="2"/>
      <c r="Y546" s="2"/>
      <c r="Z546" s="2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</row>
    <row r="547" spans="1:85" x14ac:dyDescent="0.2">
      <c r="A547" s="9"/>
      <c r="B547" s="2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2"/>
      <c r="X547" s="2"/>
      <c r="Y547" s="2"/>
      <c r="Z547" s="2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</row>
    <row r="548" spans="1:85" x14ac:dyDescent="0.2">
      <c r="A548" s="9"/>
      <c r="B548" s="2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2"/>
      <c r="X548" s="2"/>
      <c r="Y548" s="2"/>
      <c r="Z548" s="2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</row>
    <row r="549" spans="1:85" x14ac:dyDescent="0.2">
      <c r="A549" s="9"/>
      <c r="B549" s="2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2"/>
      <c r="X549" s="2"/>
      <c r="Y549" s="2"/>
      <c r="Z549" s="2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</row>
    <row r="550" spans="1:85" x14ac:dyDescent="0.2">
      <c r="A550" s="9"/>
      <c r="B550" s="2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2"/>
      <c r="X550" s="2"/>
      <c r="Y550" s="2"/>
      <c r="Z550" s="2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</row>
    <row r="551" spans="1:85" x14ac:dyDescent="0.2">
      <c r="A551" s="9"/>
      <c r="B551" s="2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2"/>
      <c r="X551" s="2"/>
      <c r="Y551" s="2"/>
      <c r="Z551" s="2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</row>
    <row r="552" spans="1:85" x14ac:dyDescent="0.2">
      <c r="A552" s="9"/>
      <c r="B552" s="2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2"/>
      <c r="X552" s="2"/>
      <c r="Y552" s="2"/>
      <c r="Z552" s="2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</row>
    <row r="553" spans="1:85" x14ac:dyDescent="0.2">
      <c r="A553" s="9"/>
      <c r="B553" s="2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2"/>
      <c r="X553" s="2"/>
      <c r="Y553" s="2"/>
      <c r="Z553" s="2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</row>
    <row r="554" spans="1:85" x14ac:dyDescent="0.2">
      <c r="A554" s="9"/>
      <c r="B554" s="2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2"/>
      <c r="X554" s="2"/>
      <c r="Y554" s="2"/>
      <c r="Z554" s="2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</row>
    <row r="555" spans="1:85" x14ac:dyDescent="0.2">
      <c r="A555" s="9"/>
      <c r="B555" s="2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2"/>
      <c r="X555" s="2"/>
      <c r="Y555" s="2"/>
      <c r="Z555" s="2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</row>
    <row r="556" spans="1:85" x14ac:dyDescent="0.2">
      <c r="A556" s="9"/>
      <c r="B556" s="2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2"/>
      <c r="X556" s="2"/>
      <c r="Y556" s="2"/>
      <c r="Z556" s="2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</row>
    <row r="557" spans="1:85" x14ac:dyDescent="0.2">
      <c r="A557" s="9"/>
      <c r="B557" s="2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2"/>
      <c r="X557" s="2"/>
      <c r="Y557" s="2"/>
      <c r="Z557" s="2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</row>
    <row r="558" spans="1:85" x14ac:dyDescent="0.2">
      <c r="A558" s="9"/>
      <c r="B558" s="2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2"/>
      <c r="X558" s="2"/>
      <c r="Y558" s="2"/>
      <c r="Z558" s="2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</row>
    <row r="559" spans="1:85" x14ac:dyDescent="0.2">
      <c r="A559" s="9"/>
      <c r="B559" s="2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2"/>
      <c r="X559" s="2"/>
      <c r="Y559" s="2"/>
      <c r="Z559" s="2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</row>
    <row r="560" spans="1:85" x14ac:dyDescent="0.2">
      <c r="A560" s="9"/>
      <c r="B560" s="2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2"/>
      <c r="X560" s="2"/>
      <c r="Y560" s="2"/>
      <c r="Z560" s="2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</row>
    <row r="561" spans="1:85" x14ac:dyDescent="0.2">
      <c r="A561" s="9"/>
      <c r="B561" s="2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2"/>
      <c r="X561" s="2"/>
      <c r="Y561" s="2"/>
      <c r="Z561" s="2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</row>
    <row r="562" spans="1:85" x14ac:dyDescent="0.2">
      <c r="A562" s="9"/>
      <c r="B562" s="2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2"/>
      <c r="X562" s="2"/>
      <c r="Y562" s="2"/>
      <c r="Z562" s="2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</row>
    <row r="563" spans="1:85" x14ac:dyDescent="0.2">
      <c r="A563" s="9"/>
      <c r="B563" s="2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2"/>
      <c r="X563" s="2"/>
      <c r="Y563" s="2"/>
      <c r="Z563" s="2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</row>
    <row r="564" spans="1:85" x14ac:dyDescent="0.2">
      <c r="A564" s="9"/>
      <c r="B564" s="2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2"/>
      <c r="X564" s="2"/>
      <c r="Y564" s="2"/>
      <c r="Z564" s="2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</row>
    <row r="565" spans="1:85" x14ac:dyDescent="0.2">
      <c r="A565" s="9"/>
      <c r="B565" s="2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2"/>
      <c r="X565" s="2"/>
      <c r="Y565" s="2"/>
      <c r="Z565" s="2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</row>
    <row r="566" spans="1:85" x14ac:dyDescent="0.2">
      <c r="A566" s="9"/>
      <c r="B566" s="2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2"/>
      <c r="X566" s="2"/>
      <c r="Y566" s="2"/>
      <c r="Z566" s="2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</row>
    <row r="567" spans="1:85" x14ac:dyDescent="0.2">
      <c r="A567" s="9"/>
      <c r="B567" s="2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2"/>
      <c r="X567" s="2"/>
      <c r="Y567" s="2"/>
      <c r="Z567" s="2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</row>
    <row r="568" spans="1:85" x14ac:dyDescent="0.2">
      <c r="A568" s="9"/>
      <c r="B568" s="2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2"/>
      <c r="X568" s="2"/>
      <c r="Y568" s="2"/>
      <c r="Z568" s="2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</row>
    <row r="569" spans="1:85" x14ac:dyDescent="0.2">
      <c r="A569" s="9"/>
      <c r="B569" s="2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2"/>
      <c r="X569" s="2"/>
      <c r="Y569" s="2"/>
      <c r="Z569" s="2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</row>
    <row r="570" spans="1:85" x14ac:dyDescent="0.2">
      <c r="A570" s="9"/>
      <c r="B570" s="2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2"/>
      <c r="X570" s="2"/>
      <c r="Y570" s="2"/>
      <c r="Z570" s="2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</row>
    <row r="571" spans="1:85" x14ac:dyDescent="0.2">
      <c r="A571" s="9"/>
      <c r="B571" s="2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2"/>
      <c r="X571" s="2"/>
      <c r="Y571" s="2"/>
      <c r="Z571" s="2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</row>
    <row r="572" spans="1:85" x14ac:dyDescent="0.2">
      <c r="A572" s="9"/>
      <c r="B572" s="2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2"/>
      <c r="X572" s="2"/>
      <c r="Y572" s="2"/>
      <c r="Z572" s="2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</row>
    <row r="573" spans="1:85" x14ac:dyDescent="0.2">
      <c r="A573" s="9"/>
      <c r="B573" s="2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2"/>
      <c r="X573" s="2"/>
      <c r="Y573" s="2"/>
      <c r="Z573" s="2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</row>
    <row r="574" spans="1:85" x14ac:dyDescent="0.2">
      <c r="A574" s="9"/>
      <c r="B574" s="2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2"/>
      <c r="X574" s="2"/>
      <c r="Y574" s="2"/>
      <c r="Z574" s="2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</row>
    <row r="575" spans="1:85" x14ac:dyDescent="0.2">
      <c r="A575" s="9"/>
      <c r="B575" s="2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2"/>
      <c r="X575" s="2"/>
      <c r="Y575" s="2"/>
      <c r="Z575" s="2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</row>
    <row r="576" spans="1:85" x14ac:dyDescent="0.2">
      <c r="A576" s="9"/>
      <c r="B576" s="2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2"/>
      <c r="X576" s="2"/>
      <c r="Y576" s="2"/>
      <c r="Z576" s="2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</row>
    <row r="577" spans="1:85" x14ac:dyDescent="0.2">
      <c r="A577" s="9"/>
      <c r="B577" s="2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2"/>
      <c r="X577" s="2"/>
      <c r="Y577" s="2"/>
      <c r="Z577" s="2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</row>
    <row r="578" spans="1:85" x14ac:dyDescent="0.2">
      <c r="A578" s="9"/>
      <c r="B578" s="2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2"/>
      <c r="X578" s="2"/>
      <c r="Y578" s="2"/>
      <c r="Z578" s="2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</row>
    <row r="579" spans="1:85" x14ac:dyDescent="0.2">
      <c r="A579" s="9"/>
      <c r="B579" s="2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2"/>
      <c r="X579" s="2"/>
      <c r="Y579" s="2"/>
      <c r="Z579" s="2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</row>
    <row r="580" spans="1:85" x14ac:dyDescent="0.2">
      <c r="A580" s="9"/>
      <c r="B580" s="2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2"/>
      <c r="X580" s="2"/>
      <c r="Y580" s="2"/>
      <c r="Z580" s="2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</row>
    <row r="581" spans="1:85" x14ac:dyDescent="0.2">
      <c r="A581" s="9"/>
      <c r="B581" s="2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2"/>
      <c r="X581" s="2"/>
      <c r="Y581" s="2"/>
      <c r="Z581" s="2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</row>
    <row r="582" spans="1:85" x14ac:dyDescent="0.2">
      <c r="A582" s="9"/>
      <c r="B582" s="2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2"/>
      <c r="X582" s="2"/>
      <c r="Y582" s="2"/>
      <c r="Z582" s="2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</row>
    <row r="583" spans="1:85" x14ac:dyDescent="0.2">
      <c r="A583" s="9"/>
      <c r="B583" s="2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2"/>
      <c r="X583" s="2"/>
      <c r="Y583" s="2"/>
      <c r="Z583" s="2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</row>
    <row r="584" spans="1:85" x14ac:dyDescent="0.2">
      <c r="A584" s="9"/>
      <c r="B584" s="2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2"/>
      <c r="X584" s="2"/>
      <c r="Y584" s="2"/>
      <c r="Z584" s="2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</row>
    <row r="585" spans="1:85" x14ac:dyDescent="0.2">
      <c r="A585" s="9"/>
      <c r="B585" s="2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2"/>
      <c r="X585" s="2"/>
      <c r="Y585" s="2"/>
      <c r="Z585" s="2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</row>
    <row r="586" spans="1:85" x14ac:dyDescent="0.2">
      <c r="A586" s="9"/>
      <c r="B586" s="2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2"/>
      <c r="X586" s="2"/>
      <c r="Y586" s="2"/>
      <c r="Z586" s="2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</row>
    <row r="587" spans="1:85" x14ac:dyDescent="0.2">
      <c r="A587" s="9"/>
      <c r="B587" s="2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2"/>
      <c r="X587" s="2"/>
      <c r="Y587" s="2"/>
      <c r="Z587" s="2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</row>
    <row r="588" spans="1:85" x14ac:dyDescent="0.2">
      <c r="A588" s="9"/>
      <c r="B588" s="2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2"/>
      <c r="X588" s="2"/>
      <c r="Y588" s="2"/>
      <c r="Z588" s="2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</row>
    <row r="589" spans="1:85" x14ac:dyDescent="0.2">
      <c r="A589" s="9"/>
      <c r="B589" s="2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2"/>
      <c r="X589" s="2"/>
      <c r="Y589" s="2"/>
      <c r="Z589" s="2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</row>
    <row r="590" spans="1:85" x14ac:dyDescent="0.2">
      <c r="A590" s="9"/>
      <c r="B590" s="2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2"/>
      <c r="X590" s="2"/>
      <c r="Y590" s="2"/>
      <c r="Z590" s="2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</row>
    <row r="591" spans="1:85" x14ac:dyDescent="0.2">
      <c r="A591" s="9"/>
      <c r="B591" s="2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2"/>
      <c r="X591" s="2"/>
      <c r="Y591" s="2"/>
      <c r="Z591" s="2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</row>
    <row r="592" spans="1:85" x14ac:dyDescent="0.2">
      <c r="A592" s="9"/>
      <c r="B592" s="2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2"/>
      <c r="X592" s="2"/>
      <c r="Y592" s="2"/>
      <c r="Z592" s="2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</row>
    <row r="593" spans="1:85" x14ac:dyDescent="0.2">
      <c r="A593" s="9"/>
      <c r="B593" s="2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2"/>
      <c r="X593" s="2"/>
      <c r="Y593" s="2"/>
      <c r="Z593" s="2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</row>
    <row r="594" spans="1:85" x14ac:dyDescent="0.2">
      <c r="A594" s="9"/>
      <c r="B594" s="2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2"/>
      <c r="X594" s="2"/>
      <c r="Y594" s="2"/>
      <c r="Z594" s="2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</row>
    <row r="595" spans="1:85" x14ac:dyDescent="0.2">
      <c r="A595" s="9"/>
      <c r="B595" s="2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2"/>
      <c r="X595" s="2"/>
      <c r="Y595" s="2"/>
      <c r="Z595" s="2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</row>
    <row r="596" spans="1:85" x14ac:dyDescent="0.2">
      <c r="A596" s="9"/>
      <c r="B596" s="2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2"/>
      <c r="X596" s="2"/>
      <c r="Y596" s="2"/>
      <c r="Z596" s="2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</row>
    <row r="597" spans="1:85" x14ac:dyDescent="0.2">
      <c r="A597" s="9"/>
      <c r="B597" s="2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2"/>
      <c r="X597" s="2"/>
      <c r="Y597" s="2"/>
      <c r="Z597" s="2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</row>
    <row r="598" spans="1:85" x14ac:dyDescent="0.2">
      <c r="A598" s="9"/>
      <c r="B598" s="2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2"/>
      <c r="X598" s="2"/>
      <c r="Y598" s="2"/>
      <c r="Z598" s="2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</row>
    <row r="599" spans="1:85" x14ac:dyDescent="0.2">
      <c r="A599" s="9"/>
      <c r="B599" s="2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2"/>
      <c r="X599" s="2"/>
      <c r="Y599" s="2"/>
      <c r="Z599" s="2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</row>
    <row r="600" spans="1:85" x14ac:dyDescent="0.2">
      <c r="A600" s="9"/>
      <c r="B600" s="2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2"/>
      <c r="X600" s="2"/>
      <c r="Y600" s="2"/>
      <c r="Z600" s="2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</row>
    <row r="601" spans="1:85" x14ac:dyDescent="0.2">
      <c r="A601" s="9"/>
      <c r="B601" s="2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2"/>
      <c r="X601" s="2"/>
      <c r="Y601" s="2"/>
      <c r="Z601" s="2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</row>
    <row r="602" spans="1:85" x14ac:dyDescent="0.2">
      <c r="A602" s="9"/>
      <c r="B602" s="2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2"/>
      <c r="X602" s="2"/>
      <c r="Y602" s="2"/>
      <c r="Z602" s="2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</row>
    <row r="603" spans="1:85" x14ac:dyDescent="0.2">
      <c r="A603" s="9"/>
      <c r="B603" s="2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2"/>
      <c r="X603" s="2"/>
      <c r="Y603" s="2"/>
      <c r="Z603" s="2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</row>
    <row r="604" spans="1:85" x14ac:dyDescent="0.2">
      <c r="A604" s="9"/>
      <c r="B604" s="2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2"/>
      <c r="X604" s="2"/>
      <c r="Y604" s="2"/>
      <c r="Z604" s="2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</row>
    <row r="605" spans="1:85" x14ac:dyDescent="0.2">
      <c r="A605" s="9"/>
      <c r="B605" s="2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2"/>
      <c r="X605" s="2"/>
      <c r="Y605" s="2"/>
      <c r="Z605" s="2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</row>
    <row r="606" spans="1:85" x14ac:dyDescent="0.2">
      <c r="A606" s="9"/>
      <c r="B606" s="2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2"/>
      <c r="X606" s="2"/>
      <c r="Y606" s="2"/>
      <c r="Z606" s="2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</row>
    <row r="607" spans="1:85" x14ac:dyDescent="0.2">
      <c r="A607" s="9"/>
      <c r="B607" s="2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2"/>
      <c r="X607" s="2"/>
      <c r="Y607" s="2"/>
      <c r="Z607" s="2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</row>
    <row r="608" spans="1:85" x14ac:dyDescent="0.2">
      <c r="A608" s="9"/>
      <c r="B608" s="2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2"/>
      <c r="X608" s="2"/>
      <c r="Y608" s="2"/>
      <c r="Z608" s="2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</row>
    <row r="609" spans="1:85" x14ac:dyDescent="0.2">
      <c r="A609" s="9"/>
      <c r="B609" s="2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2"/>
      <c r="X609" s="2"/>
      <c r="Y609" s="2"/>
      <c r="Z609" s="2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</row>
    <row r="610" spans="1:85" x14ac:dyDescent="0.2">
      <c r="A610" s="9"/>
      <c r="B610" s="2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2"/>
      <c r="X610" s="2"/>
      <c r="Y610" s="2"/>
      <c r="Z610" s="2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</row>
    <row r="611" spans="1:85" x14ac:dyDescent="0.2">
      <c r="A611" s="9"/>
      <c r="B611" s="2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2"/>
      <c r="X611" s="2"/>
      <c r="Y611" s="2"/>
      <c r="Z611" s="2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</row>
    <row r="612" spans="1:85" x14ac:dyDescent="0.2">
      <c r="A612" s="9"/>
      <c r="B612" s="2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2"/>
      <c r="X612" s="2"/>
      <c r="Y612" s="2"/>
      <c r="Z612" s="2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</row>
    <row r="613" spans="1:85" x14ac:dyDescent="0.2">
      <c r="A613" s="9"/>
      <c r="B613" s="2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2"/>
      <c r="X613" s="2"/>
      <c r="Y613" s="2"/>
      <c r="Z613" s="2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</row>
    <row r="614" spans="1:85" x14ac:dyDescent="0.2">
      <c r="A614" s="9"/>
      <c r="B614" s="2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2"/>
      <c r="X614" s="2"/>
      <c r="Y614" s="2"/>
      <c r="Z614" s="2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</row>
    <row r="615" spans="1:85" x14ac:dyDescent="0.2">
      <c r="A615" s="9"/>
      <c r="B615" s="2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2"/>
      <c r="X615" s="2"/>
      <c r="Y615" s="2"/>
      <c r="Z615" s="2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</row>
    <row r="616" spans="1:85" x14ac:dyDescent="0.2">
      <c r="A616" s="9"/>
      <c r="B616" s="2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2"/>
      <c r="X616" s="2"/>
      <c r="Y616" s="2"/>
      <c r="Z616" s="2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</row>
    <row r="617" spans="1:85" x14ac:dyDescent="0.2">
      <c r="A617" s="9"/>
      <c r="B617" s="2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2"/>
      <c r="X617" s="2"/>
      <c r="Y617" s="2"/>
      <c r="Z617" s="2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</row>
    <row r="618" spans="1:85" x14ac:dyDescent="0.2">
      <c r="A618" s="9"/>
      <c r="B618" s="2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2"/>
      <c r="X618" s="2"/>
      <c r="Y618" s="2"/>
      <c r="Z618" s="2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</row>
    <row r="619" spans="1:85" x14ac:dyDescent="0.2">
      <c r="A619" s="9"/>
      <c r="B619" s="2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2"/>
      <c r="X619" s="2"/>
      <c r="Y619" s="2"/>
      <c r="Z619" s="2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</row>
    <row r="620" spans="1:85" x14ac:dyDescent="0.2">
      <c r="A620" s="9"/>
      <c r="B620" s="2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2"/>
      <c r="X620" s="2"/>
      <c r="Y620" s="2"/>
      <c r="Z620" s="2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</row>
    <row r="621" spans="1:85" x14ac:dyDescent="0.2">
      <c r="A621" s="9"/>
      <c r="B621" s="2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2"/>
      <c r="X621" s="2"/>
      <c r="Y621" s="2"/>
      <c r="Z621" s="2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</row>
    <row r="622" spans="1:85" x14ac:dyDescent="0.2">
      <c r="A622" s="9"/>
      <c r="B622" s="2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2"/>
      <c r="X622" s="2"/>
      <c r="Y622" s="2"/>
      <c r="Z622" s="2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</row>
    <row r="623" spans="1:85" x14ac:dyDescent="0.2">
      <c r="A623" s="9"/>
      <c r="B623" s="2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2"/>
      <c r="X623" s="2"/>
      <c r="Y623" s="2"/>
      <c r="Z623" s="2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</row>
    <row r="624" spans="1:85" x14ac:dyDescent="0.2">
      <c r="A624" s="9"/>
      <c r="B624" s="2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2"/>
      <c r="X624" s="2"/>
      <c r="Y624" s="2"/>
      <c r="Z624" s="2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</row>
    <row r="625" spans="1:85" x14ac:dyDescent="0.2">
      <c r="A625" s="9"/>
      <c r="B625" s="2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2"/>
      <c r="X625" s="2"/>
      <c r="Y625" s="2"/>
      <c r="Z625" s="2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</row>
    <row r="626" spans="1:85" x14ac:dyDescent="0.2">
      <c r="A626" s="9"/>
      <c r="B626" s="2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2"/>
      <c r="X626" s="2"/>
      <c r="Y626" s="2"/>
      <c r="Z626" s="2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</row>
    <row r="627" spans="1:85" x14ac:dyDescent="0.2">
      <c r="A627" s="9"/>
      <c r="B627" s="2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2"/>
      <c r="X627" s="2"/>
      <c r="Y627" s="2"/>
      <c r="Z627" s="2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</row>
    <row r="628" spans="1:85" x14ac:dyDescent="0.2">
      <c r="A628" s="9"/>
      <c r="B628" s="2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2"/>
      <c r="X628" s="2"/>
      <c r="Y628" s="2"/>
      <c r="Z628" s="2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</row>
    <row r="629" spans="1:85" x14ac:dyDescent="0.2">
      <c r="A629" s="9"/>
      <c r="B629" s="2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2"/>
      <c r="X629" s="2"/>
      <c r="Y629" s="2"/>
      <c r="Z629" s="2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</row>
    <row r="630" spans="1:85" x14ac:dyDescent="0.2">
      <c r="A630" s="9"/>
      <c r="B630" s="2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2"/>
      <c r="X630" s="2"/>
      <c r="Y630" s="2"/>
      <c r="Z630" s="2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</row>
    <row r="631" spans="1:85" x14ac:dyDescent="0.2">
      <c r="A631" s="9"/>
      <c r="B631" s="2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2"/>
      <c r="X631" s="2"/>
      <c r="Y631" s="2"/>
      <c r="Z631" s="2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</row>
    <row r="632" spans="1:85" x14ac:dyDescent="0.2">
      <c r="A632" s="9"/>
      <c r="B632" s="2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2"/>
      <c r="X632" s="2"/>
      <c r="Y632" s="2"/>
      <c r="Z632" s="2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</row>
    <row r="633" spans="1:85" x14ac:dyDescent="0.2">
      <c r="A633" s="9"/>
      <c r="B633" s="2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2"/>
      <c r="X633" s="2"/>
      <c r="Y633" s="2"/>
      <c r="Z633" s="2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</row>
    <row r="634" spans="1:85" x14ac:dyDescent="0.2">
      <c r="A634" s="9"/>
      <c r="B634" s="2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2"/>
      <c r="X634" s="2"/>
      <c r="Y634" s="2"/>
      <c r="Z634" s="2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</row>
    <row r="635" spans="1:85" x14ac:dyDescent="0.2">
      <c r="A635" s="9"/>
      <c r="B635" s="2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2"/>
      <c r="X635" s="2"/>
      <c r="Y635" s="2"/>
      <c r="Z635" s="2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</row>
    <row r="636" spans="1:85" x14ac:dyDescent="0.2">
      <c r="A636" s="9"/>
      <c r="B636" s="2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2"/>
      <c r="X636" s="2"/>
      <c r="Y636" s="2"/>
      <c r="Z636" s="2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</row>
    <row r="637" spans="1:85" x14ac:dyDescent="0.2">
      <c r="A637" s="9"/>
      <c r="B637" s="2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2"/>
      <c r="X637" s="2"/>
      <c r="Y637" s="2"/>
      <c r="Z637" s="2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</row>
    <row r="638" spans="1:85" x14ac:dyDescent="0.2">
      <c r="A638" s="9"/>
      <c r="B638" s="2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2"/>
      <c r="X638" s="2"/>
      <c r="Y638" s="2"/>
      <c r="Z638" s="2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</row>
    <row r="639" spans="1:85" x14ac:dyDescent="0.2">
      <c r="A639" s="9"/>
      <c r="B639" s="2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2"/>
      <c r="X639" s="2"/>
      <c r="Y639" s="2"/>
      <c r="Z639" s="2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</row>
    <row r="640" spans="1:85" x14ac:dyDescent="0.2">
      <c r="A640" s="9"/>
      <c r="B640" s="2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2"/>
      <c r="X640" s="2"/>
      <c r="Y640" s="2"/>
      <c r="Z640" s="2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</row>
    <row r="641" spans="1:85" x14ac:dyDescent="0.2">
      <c r="A641" s="9"/>
      <c r="B641" s="2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2"/>
      <c r="X641" s="2"/>
      <c r="Y641" s="2"/>
      <c r="Z641" s="2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</row>
    <row r="642" spans="1:85" x14ac:dyDescent="0.2">
      <c r="A642" s="9"/>
      <c r="B642" s="2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2"/>
      <c r="X642" s="2"/>
      <c r="Y642" s="2"/>
      <c r="Z642" s="2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</row>
    <row r="643" spans="1:85" x14ac:dyDescent="0.2">
      <c r="A643" s="9"/>
      <c r="B643" s="2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2"/>
      <c r="X643" s="2"/>
      <c r="Y643" s="2"/>
      <c r="Z643" s="2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</row>
    <row r="644" spans="1:85" x14ac:dyDescent="0.2">
      <c r="A644" s="9"/>
      <c r="B644" s="2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2"/>
      <c r="X644" s="2"/>
      <c r="Y644" s="2"/>
      <c r="Z644" s="2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</row>
    <row r="645" spans="1:85" x14ac:dyDescent="0.2">
      <c r="A645" s="9"/>
      <c r="B645" s="2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2"/>
      <c r="X645" s="2"/>
      <c r="Y645" s="2"/>
      <c r="Z645" s="2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</row>
    <row r="646" spans="1:85" x14ac:dyDescent="0.2">
      <c r="A646" s="9"/>
      <c r="B646" s="2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2"/>
      <c r="X646" s="2"/>
      <c r="Y646" s="2"/>
      <c r="Z646" s="2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</row>
    <row r="647" spans="1:85" x14ac:dyDescent="0.2">
      <c r="A647" s="9"/>
      <c r="B647" s="2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2"/>
      <c r="X647" s="2"/>
      <c r="Y647" s="2"/>
      <c r="Z647" s="2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</row>
    <row r="648" spans="1:85" x14ac:dyDescent="0.2">
      <c r="A648" s="9"/>
      <c r="B648" s="2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2"/>
      <c r="X648" s="2"/>
      <c r="Y648" s="2"/>
      <c r="Z648" s="2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</row>
    <row r="649" spans="1:85" x14ac:dyDescent="0.2">
      <c r="A649" s="9"/>
      <c r="B649" s="2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2"/>
      <c r="X649" s="2"/>
      <c r="Y649" s="2"/>
      <c r="Z649" s="2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</row>
    <row r="650" spans="1:85" x14ac:dyDescent="0.2">
      <c r="A650" s="9"/>
      <c r="B650" s="2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2"/>
      <c r="X650" s="2"/>
      <c r="Y650" s="2"/>
      <c r="Z650" s="2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</row>
    <row r="651" spans="1:85" x14ac:dyDescent="0.2">
      <c r="A651" s="9"/>
      <c r="B651" s="2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2"/>
      <c r="X651" s="2"/>
      <c r="Y651" s="2"/>
      <c r="Z651" s="2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</row>
    <row r="652" spans="1:85" x14ac:dyDescent="0.2">
      <c r="A652" s="9"/>
      <c r="B652" s="2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2"/>
      <c r="X652" s="2"/>
      <c r="Y652" s="2"/>
      <c r="Z652" s="2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</row>
    <row r="653" spans="1:85" x14ac:dyDescent="0.2">
      <c r="A653" s="9"/>
      <c r="B653" s="2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2"/>
      <c r="X653" s="2"/>
      <c r="Y653" s="2"/>
      <c r="Z653" s="2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</row>
    <row r="654" spans="1:85" x14ac:dyDescent="0.2">
      <c r="A654" s="9"/>
      <c r="B654" s="2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2"/>
      <c r="X654" s="2"/>
      <c r="Y654" s="2"/>
      <c r="Z654" s="2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</row>
    <row r="655" spans="1:85" x14ac:dyDescent="0.2">
      <c r="A655" s="9"/>
      <c r="B655" s="2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2"/>
      <c r="X655" s="2"/>
      <c r="Y655" s="2"/>
      <c r="Z655" s="2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</row>
    <row r="656" spans="1:85" x14ac:dyDescent="0.2">
      <c r="A656" s="9"/>
      <c r="B656" s="2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2"/>
      <c r="X656" s="2"/>
      <c r="Y656" s="2"/>
      <c r="Z656" s="2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</row>
    <row r="657" spans="1:85" x14ac:dyDescent="0.2">
      <c r="A657" s="9"/>
      <c r="B657" s="2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2"/>
      <c r="X657" s="2"/>
      <c r="Y657" s="2"/>
      <c r="Z657" s="2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</row>
    <row r="658" spans="1:85" x14ac:dyDescent="0.2">
      <c r="A658" s="9"/>
      <c r="B658" s="2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2"/>
      <c r="X658" s="2"/>
      <c r="Y658" s="2"/>
      <c r="Z658" s="2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</row>
    <row r="659" spans="1:85" x14ac:dyDescent="0.2">
      <c r="A659" s="9"/>
      <c r="B659" s="2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2"/>
      <c r="X659" s="2"/>
      <c r="Y659" s="2"/>
      <c r="Z659" s="2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</row>
    <row r="660" spans="1:85" x14ac:dyDescent="0.2">
      <c r="A660" s="9"/>
      <c r="B660" s="2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2"/>
      <c r="X660" s="2"/>
      <c r="Y660" s="2"/>
      <c r="Z660" s="2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</row>
    <row r="661" spans="1:85" x14ac:dyDescent="0.2">
      <c r="A661" s="9"/>
      <c r="B661" s="2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2"/>
      <c r="X661" s="2"/>
      <c r="Y661" s="2"/>
      <c r="Z661" s="2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</row>
    <row r="662" spans="1:85" x14ac:dyDescent="0.2">
      <c r="A662" s="9"/>
      <c r="B662" s="2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2"/>
      <c r="X662" s="2"/>
      <c r="Y662" s="2"/>
      <c r="Z662" s="2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</row>
    <row r="663" spans="1:85" x14ac:dyDescent="0.2">
      <c r="A663" s="9"/>
      <c r="B663" s="2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2"/>
      <c r="X663" s="2"/>
      <c r="Y663" s="2"/>
      <c r="Z663" s="2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</row>
    <row r="664" spans="1:85" x14ac:dyDescent="0.2">
      <c r="A664" s="9"/>
      <c r="B664" s="2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2"/>
      <c r="X664" s="2"/>
      <c r="Y664" s="2"/>
      <c r="Z664" s="2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</row>
    <row r="665" spans="1:85" x14ac:dyDescent="0.2">
      <c r="A665" s="9"/>
      <c r="B665" s="2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2"/>
      <c r="X665" s="2"/>
      <c r="Y665" s="2"/>
      <c r="Z665" s="2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</row>
    <row r="666" spans="1:85" x14ac:dyDescent="0.2">
      <c r="A666" s="9"/>
      <c r="B666" s="2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2"/>
      <c r="X666" s="2"/>
      <c r="Y666" s="2"/>
      <c r="Z666" s="2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</row>
    <row r="667" spans="1:85" x14ac:dyDescent="0.2">
      <c r="A667" s="9"/>
      <c r="B667" s="2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2"/>
      <c r="X667" s="2"/>
      <c r="Y667" s="2"/>
      <c r="Z667" s="2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</row>
    <row r="668" spans="1:85" x14ac:dyDescent="0.2">
      <c r="A668" s="9"/>
      <c r="B668" s="2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2"/>
      <c r="X668" s="2"/>
      <c r="Y668" s="2"/>
      <c r="Z668" s="2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</row>
    <row r="669" spans="1:85" x14ac:dyDescent="0.2">
      <c r="A669" s="9"/>
      <c r="B669" s="2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2"/>
      <c r="X669" s="2"/>
      <c r="Y669" s="2"/>
      <c r="Z669" s="2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</row>
    <row r="670" spans="1:85" x14ac:dyDescent="0.2">
      <c r="A670" s="9"/>
      <c r="B670" s="2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2"/>
      <c r="X670" s="2"/>
      <c r="Y670" s="2"/>
      <c r="Z670" s="2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</row>
    <row r="671" spans="1:85" x14ac:dyDescent="0.2">
      <c r="A671" s="9"/>
      <c r="B671" s="2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2"/>
      <c r="X671" s="2"/>
      <c r="Y671" s="2"/>
      <c r="Z671" s="2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</row>
    <row r="672" spans="1:85" x14ac:dyDescent="0.2">
      <c r="A672" s="9"/>
      <c r="B672" s="2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2"/>
      <c r="X672" s="2"/>
      <c r="Y672" s="2"/>
      <c r="Z672" s="2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</row>
    <row r="673" spans="1:85" x14ac:dyDescent="0.2">
      <c r="A673" s="9"/>
      <c r="B673" s="2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2"/>
      <c r="X673" s="2"/>
      <c r="Y673" s="2"/>
      <c r="Z673" s="2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</row>
    <row r="674" spans="1:85" x14ac:dyDescent="0.2">
      <c r="A674" s="9"/>
      <c r="B674" s="2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2"/>
      <c r="X674" s="2"/>
      <c r="Y674" s="2"/>
      <c r="Z674" s="2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</row>
    <row r="675" spans="1:85" x14ac:dyDescent="0.2">
      <c r="A675" s="9"/>
      <c r="B675" s="2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2"/>
      <c r="X675" s="2"/>
      <c r="Y675" s="2"/>
      <c r="Z675" s="2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</row>
    <row r="676" spans="1:85" x14ac:dyDescent="0.2">
      <c r="A676" s="9"/>
      <c r="B676" s="2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2"/>
      <c r="X676" s="2"/>
      <c r="Y676" s="2"/>
      <c r="Z676" s="2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</row>
    <row r="677" spans="1:85" x14ac:dyDescent="0.2">
      <c r="A677" s="9"/>
      <c r="B677" s="2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2"/>
      <c r="X677" s="2"/>
      <c r="Y677" s="2"/>
      <c r="Z677" s="2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</row>
    <row r="678" spans="1:85" x14ac:dyDescent="0.2">
      <c r="A678" s="9"/>
      <c r="B678" s="2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2"/>
      <c r="X678" s="2"/>
      <c r="Y678" s="2"/>
      <c r="Z678" s="2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</row>
    <row r="679" spans="1:85" x14ac:dyDescent="0.2">
      <c r="A679" s="9"/>
      <c r="B679" s="2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2"/>
      <c r="X679" s="2"/>
      <c r="Y679" s="2"/>
      <c r="Z679" s="2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</row>
    <row r="680" spans="1:85" x14ac:dyDescent="0.2">
      <c r="A680" s="9"/>
      <c r="B680" s="2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2"/>
      <c r="X680" s="2"/>
      <c r="Y680" s="2"/>
      <c r="Z680" s="2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</row>
    <row r="681" spans="1:85" x14ac:dyDescent="0.2">
      <c r="A681" s="9"/>
      <c r="B681" s="2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2"/>
      <c r="X681" s="2"/>
      <c r="Y681" s="2"/>
      <c r="Z681" s="2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</row>
    <row r="682" spans="1:85" x14ac:dyDescent="0.2">
      <c r="A682" s="9"/>
      <c r="B682" s="2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2"/>
      <c r="X682" s="2"/>
      <c r="Y682" s="2"/>
      <c r="Z682" s="2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</row>
    <row r="683" spans="1:85" x14ac:dyDescent="0.2">
      <c r="A683" s="9"/>
      <c r="B683" s="2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2"/>
      <c r="X683" s="2"/>
      <c r="Y683" s="2"/>
      <c r="Z683" s="2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</row>
    <row r="684" spans="1:85" x14ac:dyDescent="0.2">
      <c r="A684" s="9"/>
      <c r="B684" s="2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2"/>
      <c r="X684" s="2"/>
      <c r="Y684" s="2"/>
      <c r="Z684" s="2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</row>
    <row r="685" spans="1:85" x14ac:dyDescent="0.2">
      <c r="A685" s="9"/>
      <c r="B685" s="2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2"/>
      <c r="X685" s="2"/>
      <c r="Y685" s="2"/>
      <c r="Z685" s="2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</row>
    <row r="686" spans="1:85" x14ac:dyDescent="0.2">
      <c r="A686" s="9"/>
      <c r="B686" s="2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2"/>
      <c r="X686" s="2"/>
      <c r="Y686" s="2"/>
      <c r="Z686" s="2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</row>
    <row r="687" spans="1:85" x14ac:dyDescent="0.2">
      <c r="A687" s="9"/>
      <c r="B687" s="2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2"/>
      <c r="X687" s="2"/>
      <c r="Y687" s="2"/>
      <c r="Z687" s="2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</row>
    <row r="688" spans="1:85" x14ac:dyDescent="0.2">
      <c r="A688" s="9"/>
      <c r="B688" s="2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2"/>
      <c r="X688" s="2"/>
      <c r="Y688" s="2"/>
      <c r="Z688" s="2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</row>
    <row r="689" spans="1:85" x14ac:dyDescent="0.2">
      <c r="A689" s="9"/>
      <c r="B689" s="2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2"/>
      <c r="X689" s="2"/>
      <c r="Y689" s="2"/>
      <c r="Z689" s="2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</row>
    <row r="690" spans="1:85" x14ac:dyDescent="0.2">
      <c r="A690" s="9"/>
      <c r="B690" s="2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2"/>
      <c r="X690" s="2"/>
      <c r="Y690" s="2"/>
      <c r="Z690" s="2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</row>
    <row r="691" spans="1:85" x14ac:dyDescent="0.2">
      <c r="A691" s="9"/>
      <c r="B691" s="2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2"/>
      <c r="X691" s="2"/>
      <c r="Y691" s="2"/>
      <c r="Z691" s="2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</row>
    <row r="692" spans="1:85" x14ac:dyDescent="0.2">
      <c r="A692" s="9"/>
      <c r="B692" s="2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2"/>
      <c r="X692" s="2"/>
      <c r="Y692" s="2"/>
      <c r="Z692" s="2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</row>
    <row r="693" spans="1:85" x14ac:dyDescent="0.2">
      <c r="A693" s="9"/>
      <c r="B693" s="2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2"/>
      <c r="X693" s="2"/>
      <c r="Y693" s="2"/>
      <c r="Z693" s="2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</row>
    <row r="694" spans="1:85" x14ac:dyDescent="0.2">
      <c r="A694" s="9"/>
      <c r="B694" s="2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2"/>
      <c r="X694" s="2"/>
      <c r="Y694" s="2"/>
      <c r="Z694" s="2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</row>
    <row r="695" spans="1:85" x14ac:dyDescent="0.2">
      <c r="A695" s="9"/>
      <c r="B695" s="2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2"/>
      <c r="X695" s="2"/>
      <c r="Y695" s="2"/>
      <c r="Z695" s="2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</row>
    <row r="696" spans="1:85" x14ac:dyDescent="0.2">
      <c r="A696" s="9"/>
      <c r="B696" s="2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2"/>
      <c r="X696" s="2"/>
      <c r="Y696" s="2"/>
      <c r="Z696" s="2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</row>
    <row r="697" spans="1:85" x14ac:dyDescent="0.2">
      <c r="A697" s="9"/>
      <c r="B697" s="2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2"/>
      <c r="X697" s="2"/>
      <c r="Y697" s="2"/>
      <c r="Z697" s="2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</row>
    <row r="698" spans="1:85" x14ac:dyDescent="0.2">
      <c r="A698" s="9"/>
      <c r="B698" s="2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2"/>
      <c r="X698" s="2"/>
      <c r="Y698" s="2"/>
      <c r="Z698" s="2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</row>
    <row r="699" spans="1:85" x14ac:dyDescent="0.2">
      <c r="A699" s="9"/>
      <c r="B699" s="2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2"/>
      <c r="X699" s="2"/>
      <c r="Y699" s="2"/>
      <c r="Z699" s="2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</row>
    <row r="700" spans="1:85" x14ac:dyDescent="0.2">
      <c r="A700" s="9"/>
      <c r="B700" s="2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2"/>
      <c r="X700" s="2"/>
      <c r="Y700" s="2"/>
      <c r="Z700" s="2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</row>
    <row r="701" spans="1:85" x14ac:dyDescent="0.2">
      <c r="A701" s="9"/>
      <c r="B701" s="2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2"/>
      <c r="X701" s="2"/>
      <c r="Y701" s="2"/>
      <c r="Z701" s="2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</row>
    <row r="702" spans="1:85" x14ac:dyDescent="0.2">
      <c r="A702" s="9"/>
      <c r="B702" s="2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2"/>
      <c r="X702" s="2"/>
      <c r="Y702" s="2"/>
      <c r="Z702" s="2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</row>
    <row r="703" spans="1:85" x14ac:dyDescent="0.2">
      <c r="A703" s="9"/>
      <c r="B703" s="2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2"/>
      <c r="X703" s="2"/>
      <c r="Y703" s="2"/>
      <c r="Z703" s="2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</row>
    <row r="704" spans="1:85" x14ac:dyDescent="0.2">
      <c r="A704" s="9"/>
      <c r="B704" s="2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2"/>
      <c r="X704" s="2"/>
      <c r="Y704" s="2"/>
      <c r="Z704" s="2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</row>
    <row r="705" spans="1:85" x14ac:dyDescent="0.2">
      <c r="A705" s="9"/>
      <c r="B705" s="2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2"/>
      <c r="X705" s="2"/>
      <c r="Y705" s="2"/>
      <c r="Z705" s="2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</row>
    <row r="706" spans="1:85" x14ac:dyDescent="0.2">
      <c r="A706" s="9"/>
      <c r="B706" s="2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2"/>
      <c r="X706" s="2"/>
      <c r="Y706" s="2"/>
      <c r="Z706" s="2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</row>
    <row r="707" spans="1:85" x14ac:dyDescent="0.2">
      <c r="A707" s="9"/>
      <c r="B707" s="2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2"/>
      <c r="X707" s="2"/>
      <c r="Y707" s="2"/>
      <c r="Z707" s="2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</row>
    <row r="708" spans="1:85" x14ac:dyDescent="0.2">
      <c r="A708" s="9"/>
      <c r="B708" s="2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2"/>
      <c r="X708" s="2"/>
      <c r="Y708" s="2"/>
      <c r="Z708" s="2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</row>
    <row r="709" spans="1:85" x14ac:dyDescent="0.2">
      <c r="A709" s="9"/>
      <c r="B709" s="2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2"/>
      <c r="X709" s="2"/>
      <c r="Y709" s="2"/>
      <c r="Z709" s="2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</row>
    <row r="710" spans="1:85" x14ac:dyDescent="0.2">
      <c r="A710" s="9"/>
      <c r="B710" s="2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2"/>
      <c r="X710" s="2"/>
      <c r="Y710" s="2"/>
      <c r="Z710" s="2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</row>
    <row r="711" spans="1:85" x14ac:dyDescent="0.2">
      <c r="A711" s="9"/>
      <c r="B711" s="2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2"/>
      <c r="X711" s="2"/>
      <c r="Y711" s="2"/>
      <c r="Z711" s="2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</row>
    <row r="712" spans="1:85" x14ac:dyDescent="0.2">
      <c r="A712" s="9"/>
      <c r="B712" s="2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2"/>
      <c r="X712" s="2"/>
      <c r="Y712" s="2"/>
      <c r="Z712" s="2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</row>
    <row r="713" spans="1:85" x14ac:dyDescent="0.2">
      <c r="A713" s="9"/>
      <c r="B713" s="2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2"/>
      <c r="X713" s="2"/>
      <c r="Y713" s="2"/>
      <c r="Z713" s="2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</row>
    <row r="714" spans="1:85" x14ac:dyDescent="0.2">
      <c r="A714" s="9"/>
      <c r="B714" s="2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2"/>
      <c r="X714" s="2"/>
      <c r="Y714" s="2"/>
      <c r="Z714" s="2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</row>
    <row r="715" spans="1:85" x14ac:dyDescent="0.2">
      <c r="A715" s="9"/>
      <c r="B715" s="2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2"/>
      <c r="X715" s="2"/>
      <c r="Y715" s="2"/>
      <c r="Z715" s="2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</row>
    <row r="716" spans="1:85" x14ac:dyDescent="0.2">
      <c r="A716" s="9"/>
      <c r="B716" s="2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2"/>
      <c r="X716" s="2"/>
      <c r="Y716" s="2"/>
      <c r="Z716" s="2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</row>
    <row r="717" spans="1:85" x14ac:dyDescent="0.2">
      <c r="A717" s="9"/>
      <c r="B717" s="2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2"/>
      <c r="X717" s="2"/>
      <c r="Y717" s="2"/>
      <c r="Z717" s="2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</row>
    <row r="718" spans="1:85" x14ac:dyDescent="0.2">
      <c r="A718" s="9"/>
      <c r="B718" s="2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2"/>
      <c r="X718" s="2"/>
      <c r="Y718" s="2"/>
      <c r="Z718" s="2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</row>
    <row r="719" spans="1:85" x14ac:dyDescent="0.2">
      <c r="A719" s="9"/>
      <c r="B719" s="2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2"/>
      <c r="X719" s="2"/>
      <c r="Y719" s="2"/>
      <c r="Z719" s="2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</row>
    <row r="720" spans="1:85" x14ac:dyDescent="0.2">
      <c r="A720" s="9"/>
      <c r="B720" s="2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2"/>
      <c r="X720" s="2"/>
      <c r="Y720" s="2"/>
      <c r="Z720" s="2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</row>
    <row r="721" spans="1:85" x14ac:dyDescent="0.2">
      <c r="A721" s="9"/>
      <c r="B721" s="2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2"/>
      <c r="X721" s="2"/>
      <c r="Y721" s="2"/>
      <c r="Z721" s="2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</row>
    <row r="722" spans="1:85" x14ac:dyDescent="0.2">
      <c r="A722" s="9"/>
      <c r="B722" s="2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2"/>
      <c r="X722" s="2"/>
      <c r="Y722" s="2"/>
      <c r="Z722" s="2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</row>
    <row r="723" spans="1:85" x14ac:dyDescent="0.2">
      <c r="A723" s="9"/>
      <c r="B723" s="2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2"/>
      <c r="X723" s="2"/>
      <c r="Y723" s="2"/>
      <c r="Z723" s="2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</row>
    <row r="724" spans="1:85" x14ac:dyDescent="0.2">
      <c r="A724" s="9"/>
      <c r="B724" s="2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2"/>
      <c r="X724" s="2"/>
      <c r="Y724" s="2"/>
      <c r="Z724" s="2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</row>
    <row r="725" spans="1:85" x14ac:dyDescent="0.2">
      <c r="A725" s="9"/>
      <c r="B725" s="2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2"/>
      <c r="X725" s="2"/>
      <c r="Y725" s="2"/>
      <c r="Z725" s="2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</row>
    <row r="726" spans="1:85" x14ac:dyDescent="0.2">
      <c r="A726" s="9"/>
      <c r="B726" s="2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2"/>
      <c r="X726" s="2"/>
      <c r="Y726" s="2"/>
      <c r="Z726" s="2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</row>
    <row r="727" spans="1:85" x14ac:dyDescent="0.2">
      <c r="A727" s="9"/>
      <c r="B727" s="2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2"/>
      <c r="X727" s="2"/>
      <c r="Y727" s="2"/>
      <c r="Z727" s="2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</row>
    <row r="728" spans="1:85" x14ac:dyDescent="0.2">
      <c r="A728" s="9"/>
      <c r="B728" s="2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2"/>
      <c r="X728" s="2"/>
      <c r="Y728" s="2"/>
      <c r="Z728" s="2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</row>
    <row r="729" spans="1:85" x14ac:dyDescent="0.2">
      <c r="A729" s="9"/>
      <c r="B729" s="2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2"/>
      <c r="X729" s="2"/>
      <c r="Y729" s="2"/>
      <c r="Z729" s="2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</row>
    <row r="730" spans="1:85" x14ac:dyDescent="0.2">
      <c r="A730" s="9"/>
      <c r="B730" s="2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2"/>
      <c r="X730" s="2"/>
      <c r="Y730" s="2"/>
      <c r="Z730" s="2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</row>
    <row r="731" spans="1:85" x14ac:dyDescent="0.2">
      <c r="A731" s="9"/>
      <c r="B731" s="2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2"/>
      <c r="X731" s="2"/>
      <c r="Y731" s="2"/>
      <c r="Z731" s="2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</row>
    <row r="732" spans="1:85" x14ac:dyDescent="0.2">
      <c r="A732" s="9"/>
      <c r="B732" s="2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2"/>
      <c r="X732" s="2"/>
      <c r="Y732" s="2"/>
      <c r="Z732" s="2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</row>
    <row r="733" spans="1:85" x14ac:dyDescent="0.2">
      <c r="A733" s="9"/>
      <c r="B733" s="2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2"/>
      <c r="X733" s="2"/>
      <c r="Y733" s="2"/>
      <c r="Z733" s="2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</row>
    <row r="734" spans="1:85" x14ac:dyDescent="0.2">
      <c r="A734" s="9"/>
      <c r="B734" s="2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2"/>
      <c r="X734" s="2"/>
      <c r="Y734" s="2"/>
      <c r="Z734" s="2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</row>
    <row r="735" spans="1:85" x14ac:dyDescent="0.2">
      <c r="A735" s="9"/>
      <c r="B735" s="2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2"/>
      <c r="X735" s="2"/>
      <c r="Y735" s="2"/>
      <c r="Z735" s="2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</row>
    <row r="736" spans="1:85" x14ac:dyDescent="0.2">
      <c r="B736" s="1"/>
    </row>
    <row r="737" spans="2:2" x14ac:dyDescent="0.2">
      <c r="B737" s="1"/>
    </row>
    <row r="738" spans="2:2" x14ac:dyDescent="0.2">
      <c r="B738" s="1"/>
    </row>
    <row r="739" spans="2:2" x14ac:dyDescent="0.2">
      <c r="B739" s="1"/>
    </row>
  </sheetData>
  <printOptions gridLines="1"/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E739"/>
  <sheetViews>
    <sheetView zoomScaleNormal="100" workbookViewId="0">
      <selection activeCell="I10" sqref="I10"/>
    </sheetView>
  </sheetViews>
  <sheetFormatPr defaultColWidth="11.42578125" defaultRowHeight="12.75" x14ac:dyDescent="0.2"/>
  <cols>
    <col min="1" max="1" width="5.7109375" customWidth="1"/>
    <col min="3" max="3" width="11.7109375" bestFit="1" customWidth="1"/>
    <col min="4" max="5" width="10.5703125" customWidth="1"/>
    <col min="6" max="6" width="19" customWidth="1"/>
    <col min="8" max="8" width="13.140625" customWidth="1"/>
    <col min="9" max="9" width="17.7109375" customWidth="1"/>
    <col min="10" max="10" width="16.85546875" customWidth="1"/>
    <col min="19" max="19" width="15.42578125" customWidth="1"/>
    <col min="20" max="20" width="27" customWidth="1"/>
    <col min="21" max="21" width="36.7109375" style="1" customWidth="1"/>
    <col min="22" max="22" width="21.7109375" style="1" customWidth="1"/>
    <col min="23" max="23" width="22.28515625" style="1" customWidth="1"/>
    <col min="24" max="24" width="24.140625" style="1" customWidth="1"/>
  </cols>
  <sheetData>
    <row r="1" spans="1:83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"/>
      <c r="V1" s="2"/>
      <c r="W1" s="2"/>
      <c r="X1" s="2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</row>
    <row r="2" spans="1:83" ht="23.25" x14ac:dyDescent="0.2">
      <c r="A2" s="9"/>
      <c r="B2" s="9"/>
      <c r="C2" s="9"/>
      <c r="D2" s="9"/>
      <c r="E2" s="9"/>
      <c r="F2" s="12" t="s">
        <v>16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"/>
      <c r="V2" s="2"/>
      <c r="W2" s="2"/>
      <c r="X2" s="2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</row>
    <row r="3" spans="1:83" ht="18" x14ac:dyDescent="0.2">
      <c r="A3" s="9"/>
      <c r="B3" s="13"/>
      <c r="C3" s="9"/>
      <c r="D3" s="9"/>
      <c r="E3" s="9"/>
      <c r="F3" s="7"/>
      <c r="G3" s="11"/>
      <c r="H3" s="11"/>
      <c r="I3" s="11"/>
      <c r="J3" s="11"/>
      <c r="K3" s="11"/>
      <c r="L3" s="11"/>
      <c r="M3" s="11"/>
      <c r="N3" s="9"/>
      <c r="O3" s="9"/>
      <c r="P3" s="9"/>
      <c r="Q3" s="9"/>
      <c r="R3" s="9"/>
      <c r="S3" s="9"/>
      <c r="T3" s="9"/>
      <c r="U3" s="2"/>
      <c r="V3" s="2"/>
      <c r="W3" s="2"/>
      <c r="X3" s="2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</row>
    <row r="4" spans="1:83" ht="15.75" x14ac:dyDescent="0.2">
      <c r="A4" s="9"/>
      <c r="B4" s="9"/>
      <c r="C4" s="9"/>
      <c r="D4" s="9"/>
      <c r="E4" s="9"/>
      <c r="F4" s="7"/>
      <c r="G4" s="11"/>
      <c r="H4" s="11"/>
      <c r="I4" s="11"/>
      <c r="J4" s="11"/>
      <c r="K4" s="11"/>
      <c r="L4" s="11"/>
      <c r="M4" s="11"/>
      <c r="N4" s="9"/>
      <c r="O4" s="9"/>
      <c r="P4" s="9"/>
      <c r="Q4" s="9"/>
      <c r="R4" s="9"/>
      <c r="S4" s="9"/>
      <c r="T4" s="9"/>
      <c r="U4" s="2"/>
      <c r="V4" s="2"/>
      <c r="W4" s="2"/>
      <c r="X4" s="2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</row>
    <row r="5" spans="1:83" ht="15.75" x14ac:dyDescent="0.2">
      <c r="A5" s="9"/>
      <c r="B5" s="14" t="s">
        <v>21</v>
      </c>
      <c r="C5" s="27">
        <v>1.75E-4</v>
      </c>
      <c r="D5" s="9"/>
      <c r="E5" s="9"/>
      <c r="F5" s="7" t="s">
        <v>20</v>
      </c>
      <c r="G5" s="11"/>
      <c r="H5" s="11"/>
      <c r="I5" s="11"/>
      <c r="J5" s="11"/>
      <c r="K5" s="11"/>
      <c r="L5" s="11"/>
      <c r="M5" s="11"/>
      <c r="N5" s="9"/>
      <c r="O5" s="9"/>
      <c r="P5" s="9"/>
      <c r="Q5" s="9"/>
      <c r="R5" s="9"/>
      <c r="S5" s="9"/>
      <c r="T5" s="9"/>
      <c r="U5" s="2"/>
      <c r="V5" s="2"/>
      <c r="W5" s="2"/>
      <c r="X5" s="2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</row>
    <row r="6" spans="1:83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2"/>
      <c r="V6" s="2"/>
      <c r="W6" s="2"/>
      <c r="X6" s="2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</row>
    <row r="7" spans="1:83" ht="15.75" x14ac:dyDescent="0.2">
      <c r="A7" s="9"/>
      <c r="B7" s="15" t="s">
        <v>13</v>
      </c>
      <c r="C7" s="15"/>
      <c r="D7" s="15"/>
      <c r="E7" s="9"/>
      <c r="F7" s="7" t="s">
        <v>17</v>
      </c>
      <c r="G7" s="7"/>
      <c r="H7" s="8">
        <v>130</v>
      </c>
      <c r="I7" s="11" t="s">
        <v>18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2"/>
      <c r="V7" s="2"/>
      <c r="W7" s="2"/>
      <c r="X7" s="2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</row>
    <row r="8" spans="1:83" ht="15.75" x14ac:dyDescent="0.2">
      <c r="A8" s="9"/>
      <c r="B8" s="15"/>
      <c r="C8" s="15"/>
      <c r="D8" s="15"/>
      <c r="E8" s="9"/>
      <c r="F8" s="7" t="s">
        <v>19</v>
      </c>
      <c r="G8" s="7"/>
      <c r="H8" s="8">
        <f>H7/2</f>
        <v>65</v>
      </c>
      <c r="I8" s="7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2"/>
      <c r="V8" s="2"/>
      <c r="W8" s="2"/>
      <c r="X8" s="2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</row>
    <row r="9" spans="1:83" ht="15.75" x14ac:dyDescent="0.2">
      <c r="A9" s="9"/>
      <c r="B9" s="15" t="s">
        <v>14</v>
      </c>
      <c r="C9" s="15"/>
      <c r="D9" s="15"/>
      <c r="E9" s="9"/>
      <c r="F9" s="7"/>
      <c r="G9" s="7"/>
      <c r="H9" s="8"/>
      <c r="I9" s="7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2"/>
      <c r="V9" s="2"/>
      <c r="W9" s="2"/>
      <c r="X9" s="2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</row>
    <row r="10" spans="1:83" x14ac:dyDescent="0.2">
      <c r="A10" s="9"/>
      <c r="B10" s="15"/>
      <c r="C10" s="15"/>
      <c r="D10" s="15"/>
      <c r="E10" s="9"/>
      <c r="F10" s="9"/>
      <c r="G10" s="9"/>
      <c r="H10" s="3" t="s">
        <v>3</v>
      </c>
      <c r="I10" s="16">
        <f>1/(4*$C$5)</f>
        <v>1428.5714285714287</v>
      </c>
      <c r="J10" s="9"/>
      <c r="K10" s="17" t="s">
        <v>22</v>
      </c>
      <c r="L10" s="9"/>
      <c r="M10" s="9"/>
      <c r="N10" s="9"/>
      <c r="O10" s="9"/>
      <c r="P10" s="9"/>
      <c r="Q10" s="9"/>
      <c r="R10" s="9"/>
      <c r="S10" s="9"/>
      <c r="T10" s="9"/>
      <c r="U10" s="2"/>
      <c r="V10" s="2"/>
      <c r="W10" s="2"/>
      <c r="X10" s="2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</row>
    <row r="11" spans="1:83" x14ac:dyDescent="0.2">
      <c r="A11" s="9"/>
      <c r="B11" s="15" t="s">
        <v>15</v>
      </c>
      <c r="C11" s="15"/>
      <c r="D11" s="15"/>
      <c r="E11" s="9"/>
      <c r="F11" s="9"/>
      <c r="G11" s="9"/>
      <c r="H11" s="2"/>
      <c r="I11" s="2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2"/>
      <c r="V11" s="2"/>
      <c r="W11" s="2"/>
      <c r="X11" s="2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</row>
    <row r="12" spans="1:83" x14ac:dyDescent="0.2">
      <c r="A12" s="9"/>
      <c r="E12" s="9"/>
      <c r="F12" s="9"/>
      <c r="G12" s="9"/>
      <c r="H12" s="3" t="s">
        <v>2</v>
      </c>
      <c r="I12" s="6">
        <f>I10/(B398-B17)</f>
        <v>0.37593984962406019</v>
      </c>
      <c r="J12" s="9"/>
      <c r="K12" s="18"/>
      <c r="L12" s="9"/>
      <c r="M12" s="9"/>
      <c r="N12" s="9"/>
      <c r="O12" s="9"/>
      <c r="P12" s="9"/>
      <c r="Q12" s="9"/>
      <c r="R12" s="9"/>
      <c r="S12" s="9"/>
      <c r="T12" s="9"/>
      <c r="U12" s="2"/>
      <c r="V12" s="2"/>
      <c r="W12" s="2"/>
      <c r="X12" s="2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</row>
    <row r="13" spans="1:83" x14ac:dyDescent="0.2">
      <c r="A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2"/>
      <c r="V13" s="2"/>
      <c r="W13" s="2"/>
      <c r="X13" s="2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</row>
    <row r="14" spans="1:83" x14ac:dyDescent="0.2">
      <c r="A14" s="9"/>
      <c r="B14" s="9" t="s">
        <v>33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 t="s">
        <v>32</v>
      </c>
      <c r="Q14" s="9"/>
      <c r="R14" s="9"/>
      <c r="S14" s="9"/>
      <c r="T14" s="9"/>
      <c r="U14" s="2"/>
      <c r="V14" s="2"/>
      <c r="W14" s="2"/>
      <c r="X14" s="2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</row>
    <row r="15" spans="1:83" x14ac:dyDescent="0.2">
      <c r="A15" s="9"/>
      <c r="B15" s="9"/>
      <c r="C15" s="9"/>
      <c r="D15" s="3"/>
      <c r="E15" s="3"/>
      <c r="F15" s="3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2"/>
      <c r="V15" s="2"/>
      <c r="W15" s="2"/>
      <c r="X15" s="2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</row>
    <row r="16" spans="1:83" x14ac:dyDescent="0.2">
      <c r="A16" s="9"/>
      <c r="B16" s="4" t="s">
        <v>0</v>
      </c>
      <c r="C16" s="4" t="s">
        <v>1</v>
      </c>
      <c r="D16" s="19"/>
      <c r="E16" s="19"/>
      <c r="F16" s="19"/>
      <c r="G16" s="19"/>
      <c r="H16" s="9"/>
      <c r="I16" s="9"/>
      <c r="J16" s="9"/>
      <c r="K16" s="9"/>
      <c r="L16" s="9"/>
      <c r="M16" s="9"/>
      <c r="N16" s="9"/>
      <c r="O16" s="9"/>
      <c r="P16" s="4" t="s">
        <v>0</v>
      </c>
      <c r="Q16" s="4" t="s">
        <v>1</v>
      </c>
      <c r="R16" s="9"/>
      <c r="S16" s="9"/>
      <c r="T16" s="9"/>
      <c r="U16" s="2"/>
      <c r="V16" s="2"/>
      <c r="W16" s="2"/>
      <c r="X16" s="2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</row>
    <row r="17" spans="1:83" x14ac:dyDescent="0.2">
      <c r="A17" s="9"/>
      <c r="B17" s="20">
        <v>-1900</v>
      </c>
      <c r="C17" s="10">
        <f t="shared" ref="C17:C48" si="0">$C$5*B17^2</f>
        <v>631.75</v>
      </c>
      <c r="D17" s="19"/>
      <c r="E17" s="21"/>
      <c r="F17" s="20"/>
      <c r="G17" s="19"/>
      <c r="H17" s="9"/>
      <c r="I17" s="9"/>
      <c r="J17" s="9"/>
      <c r="K17" s="9"/>
      <c r="L17" s="9"/>
      <c r="M17" s="9"/>
      <c r="N17" s="9"/>
      <c r="O17" s="9"/>
      <c r="P17" s="2">
        <v>0</v>
      </c>
      <c r="Q17" s="10">
        <f>$C$5*P17^2-1</f>
        <v>-1</v>
      </c>
      <c r="R17" s="9"/>
      <c r="S17" s="9"/>
      <c r="T17" s="9"/>
      <c r="U17" s="2"/>
      <c r="V17" s="2"/>
      <c r="W17" s="2"/>
      <c r="X17" s="2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</row>
    <row r="18" spans="1:83" x14ac:dyDescent="0.2">
      <c r="A18" s="9"/>
      <c r="B18" s="2">
        <f>B17+10</f>
        <v>-1890</v>
      </c>
      <c r="C18" s="10">
        <f t="shared" si="0"/>
        <v>625.11749999999995</v>
      </c>
      <c r="D18" s="10"/>
      <c r="E18" s="22"/>
      <c r="F18" s="23"/>
      <c r="G18" s="10"/>
      <c r="H18" s="9"/>
      <c r="I18" s="9"/>
      <c r="J18" s="9"/>
      <c r="K18" s="9"/>
      <c r="L18" s="9"/>
      <c r="M18" s="9"/>
      <c r="N18" s="9"/>
      <c r="O18" s="9"/>
      <c r="P18" s="2">
        <f>P17+50</f>
        <v>50</v>
      </c>
      <c r="Q18" s="10">
        <f t="shared" ref="Q18:Q56" si="1">$C$5*P18^2-1</f>
        <v>-0.5625</v>
      </c>
      <c r="R18" s="9"/>
      <c r="S18" s="9"/>
      <c r="T18" s="9"/>
      <c r="U18" s="2"/>
      <c r="V18" s="2"/>
      <c r="W18" s="2"/>
      <c r="X18" s="2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</row>
    <row r="19" spans="1:83" x14ac:dyDescent="0.2">
      <c r="A19" s="9"/>
      <c r="B19" s="2">
        <f>B18+10</f>
        <v>-1880</v>
      </c>
      <c r="C19" s="10">
        <f t="shared" si="0"/>
        <v>618.52</v>
      </c>
      <c r="D19" s="10"/>
      <c r="E19" s="22"/>
      <c r="F19" s="23"/>
      <c r="G19" s="10"/>
      <c r="H19" s="9"/>
      <c r="I19" s="9"/>
      <c r="J19" s="9"/>
      <c r="K19" s="9"/>
      <c r="L19" s="9"/>
      <c r="M19" s="9"/>
      <c r="N19" s="9"/>
      <c r="O19" s="9"/>
      <c r="P19" s="28">
        <v>75</v>
      </c>
      <c r="Q19" s="10">
        <f t="shared" si="1"/>
        <v>-1.5625E-2</v>
      </c>
      <c r="R19" s="9"/>
      <c r="S19" s="9"/>
      <c r="T19" s="9"/>
      <c r="U19" s="2"/>
      <c r="V19" s="2"/>
      <c r="W19" s="2"/>
      <c r="X19" s="2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</row>
    <row r="20" spans="1:83" x14ac:dyDescent="0.2">
      <c r="A20" s="9"/>
      <c r="B20" s="2">
        <f t="shared" ref="B20:B82" si="2">B19+10</f>
        <v>-1870</v>
      </c>
      <c r="C20" s="10">
        <f t="shared" si="0"/>
        <v>611.95749999999998</v>
      </c>
      <c r="D20" s="10"/>
      <c r="E20" s="22"/>
      <c r="F20" s="23"/>
      <c r="G20" s="10"/>
      <c r="H20" s="9"/>
      <c r="I20" s="9"/>
      <c r="J20" s="9"/>
      <c r="K20" s="9"/>
      <c r="L20" s="9"/>
      <c r="M20" s="9"/>
      <c r="N20" s="9"/>
      <c r="O20" s="9"/>
      <c r="P20" s="2">
        <f>P18+50</f>
        <v>100</v>
      </c>
      <c r="Q20" s="10">
        <f t="shared" si="1"/>
        <v>0.75</v>
      </c>
      <c r="R20" s="9"/>
      <c r="S20" s="9"/>
      <c r="T20" s="9"/>
      <c r="U20" s="2"/>
      <c r="V20" s="2"/>
      <c r="W20" s="2"/>
      <c r="X20" s="2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</row>
    <row r="21" spans="1:83" x14ac:dyDescent="0.2">
      <c r="A21" s="9"/>
      <c r="B21" s="2">
        <f t="shared" si="2"/>
        <v>-1860</v>
      </c>
      <c r="C21" s="10">
        <f t="shared" si="0"/>
        <v>605.42999999999995</v>
      </c>
      <c r="D21" s="10"/>
      <c r="E21" s="22"/>
      <c r="F21" s="23"/>
      <c r="G21" s="10"/>
      <c r="H21" s="9"/>
      <c r="I21" s="9"/>
      <c r="J21" s="9"/>
      <c r="K21" s="9"/>
      <c r="L21" s="9"/>
      <c r="M21" s="9"/>
      <c r="N21" s="9"/>
      <c r="O21" s="9"/>
      <c r="P21" s="2">
        <f t="shared" ref="P21:P56" si="3">P20+50</f>
        <v>150</v>
      </c>
      <c r="Q21" s="10">
        <f t="shared" si="1"/>
        <v>2.9375</v>
      </c>
      <c r="R21" s="9"/>
      <c r="S21" s="9"/>
      <c r="T21" s="9"/>
      <c r="U21" s="2"/>
      <c r="V21" s="2"/>
      <c r="W21" s="2"/>
      <c r="X21" s="2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</row>
    <row r="22" spans="1:83" x14ac:dyDescent="0.2">
      <c r="A22" s="9"/>
      <c r="B22" s="2">
        <f t="shared" si="2"/>
        <v>-1850</v>
      </c>
      <c r="C22" s="10">
        <f t="shared" si="0"/>
        <v>598.9375</v>
      </c>
      <c r="D22" s="10"/>
      <c r="E22" s="22"/>
      <c r="F22" s="23"/>
      <c r="G22" s="10"/>
      <c r="H22" s="9"/>
      <c r="I22" s="9"/>
      <c r="J22" s="9"/>
      <c r="K22" s="9"/>
      <c r="L22" s="9"/>
      <c r="M22" s="9"/>
      <c r="N22" s="9"/>
      <c r="O22" s="9"/>
      <c r="P22" s="2">
        <f t="shared" si="3"/>
        <v>200</v>
      </c>
      <c r="Q22" s="10">
        <f t="shared" si="1"/>
        <v>6</v>
      </c>
      <c r="R22" s="9"/>
      <c r="S22" s="9"/>
      <c r="T22" s="9"/>
      <c r="U22" s="2"/>
      <c r="V22" s="2"/>
      <c r="W22" s="2"/>
      <c r="X22" s="2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</row>
    <row r="23" spans="1:83" x14ac:dyDescent="0.2">
      <c r="A23" s="9"/>
      <c r="B23" s="2">
        <f t="shared" si="2"/>
        <v>-1840</v>
      </c>
      <c r="C23" s="10">
        <f t="shared" si="0"/>
        <v>592.48</v>
      </c>
      <c r="D23" s="10"/>
      <c r="E23" s="22"/>
      <c r="F23" s="23"/>
      <c r="G23" s="10"/>
      <c r="H23" s="9"/>
      <c r="I23" s="9"/>
      <c r="J23" s="9"/>
      <c r="K23" s="9"/>
      <c r="L23" s="9"/>
      <c r="M23" s="9"/>
      <c r="N23" s="9"/>
      <c r="O23" s="9"/>
      <c r="P23" s="2">
        <f t="shared" si="3"/>
        <v>250</v>
      </c>
      <c r="Q23" s="10">
        <f t="shared" si="1"/>
        <v>9.9375</v>
      </c>
      <c r="R23" s="9"/>
      <c r="S23" s="9"/>
      <c r="T23" s="9"/>
      <c r="U23" s="2"/>
      <c r="V23" s="2"/>
      <c r="W23" s="2"/>
      <c r="X23" s="2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</row>
    <row r="24" spans="1:83" x14ac:dyDescent="0.2">
      <c r="A24" s="9"/>
      <c r="B24" s="2">
        <f t="shared" si="2"/>
        <v>-1830</v>
      </c>
      <c r="C24" s="10">
        <f t="shared" si="0"/>
        <v>586.0575</v>
      </c>
      <c r="D24" s="10"/>
      <c r="E24" s="22"/>
      <c r="F24" s="23"/>
      <c r="G24" s="10"/>
      <c r="H24" s="9"/>
      <c r="I24" s="9"/>
      <c r="J24" s="9"/>
      <c r="K24" s="9"/>
      <c r="L24" s="9"/>
      <c r="M24" s="9"/>
      <c r="N24" s="9"/>
      <c r="O24" s="9"/>
      <c r="P24" s="2">
        <f t="shared" si="3"/>
        <v>300</v>
      </c>
      <c r="Q24" s="10">
        <f t="shared" si="1"/>
        <v>14.75</v>
      </c>
      <c r="R24" s="9"/>
      <c r="S24" s="9"/>
      <c r="T24" s="9"/>
      <c r="U24" s="2"/>
      <c r="V24" s="2"/>
      <c r="W24" s="2"/>
      <c r="X24" s="2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</row>
    <row r="25" spans="1:83" x14ac:dyDescent="0.2">
      <c r="A25" s="9"/>
      <c r="B25" s="2">
        <f t="shared" si="2"/>
        <v>-1820</v>
      </c>
      <c r="C25" s="10">
        <f t="shared" si="0"/>
        <v>579.66999999999996</v>
      </c>
      <c r="D25" s="10"/>
      <c r="E25" s="22"/>
      <c r="F25" s="23"/>
      <c r="G25" s="10"/>
      <c r="H25" s="9"/>
      <c r="I25" s="9"/>
      <c r="J25" s="9"/>
      <c r="K25" s="9"/>
      <c r="L25" s="9"/>
      <c r="M25" s="9"/>
      <c r="N25" s="9"/>
      <c r="O25" s="9"/>
      <c r="P25" s="2">
        <f t="shared" si="3"/>
        <v>350</v>
      </c>
      <c r="Q25" s="10">
        <f t="shared" si="1"/>
        <v>20.4375</v>
      </c>
      <c r="R25" s="9"/>
      <c r="S25" s="9"/>
      <c r="T25" s="9"/>
      <c r="U25" s="2"/>
      <c r="V25" s="2"/>
      <c r="W25" s="2"/>
      <c r="X25" s="2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</row>
    <row r="26" spans="1:83" x14ac:dyDescent="0.2">
      <c r="A26" s="9"/>
      <c r="B26" s="2">
        <f t="shared" si="2"/>
        <v>-1810</v>
      </c>
      <c r="C26" s="10">
        <f t="shared" si="0"/>
        <v>573.3175</v>
      </c>
      <c r="D26" s="10"/>
      <c r="E26" s="22"/>
      <c r="F26" s="23"/>
      <c r="G26" s="10"/>
      <c r="H26" s="9"/>
      <c r="I26" s="9"/>
      <c r="J26" s="9"/>
      <c r="K26" s="9"/>
      <c r="L26" s="9"/>
      <c r="M26" s="9"/>
      <c r="N26" s="9"/>
      <c r="O26" s="9"/>
      <c r="P26" s="2">
        <f t="shared" si="3"/>
        <v>400</v>
      </c>
      <c r="Q26" s="10">
        <f t="shared" si="1"/>
        <v>27</v>
      </c>
      <c r="R26" s="9"/>
      <c r="S26" s="9"/>
      <c r="T26" s="9"/>
      <c r="U26" s="2"/>
      <c r="V26" s="2"/>
      <c r="W26" s="2"/>
      <c r="X26" s="2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</row>
    <row r="27" spans="1:83" x14ac:dyDescent="0.2">
      <c r="A27" s="9"/>
      <c r="B27" s="2">
        <f t="shared" si="2"/>
        <v>-1800</v>
      </c>
      <c r="C27" s="10">
        <f t="shared" si="0"/>
        <v>567</v>
      </c>
      <c r="D27" s="10"/>
      <c r="E27" s="22"/>
      <c r="F27" s="23"/>
      <c r="G27" s="10"/>
      <c r="H27" s="9"/>
      <c r="I27" s="9"/>
      <c r="J27" s="9"/>
      <c r="K27" s="9"/>
      <c r="L27" s="9"/>
      <c r="M27" s="9"/>
      <c r="N27" s="9"/>
      <c r="O27" s="9"/>
      <c r="P27" s="2">
        <f t="shared" si="3"/>
        <v>450</v>
      </c>
      <c r="Q27" s="10">
        <f t="shared" si="1"/>
        <v>34.4375</v>
      </c>
      <c r="R27" s="9"/>
      <c r="S27" s="9"/>
      <c r="T27" s="9"/>
      <c r="U27" s="2"/>
      <c r="V27" s="2"/>
      <c r="W27" s="2"/>
      <c r="X27" s="2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</row>
    <row r="28" spans="1:83" x14ac:dyDescent="0.2">
      <c r="A28" s="9"/>
      <c r="B28" s="2">
        <f t="shared" si="2"/>
        <v>-1790</v>
      </c>
      <c r="C28" s="10">
        <f t="shared" si="0"/>
        <v>560.71749999999997</v>
      </c>
      <c r="D28" s="10"/>
      <c r="E28" s="22"/>
      <c r="F28" s="23"/>
      <c r="G28" s="10"/>
      <c r="H28" s="9"/>
      <c r="I28" s="9"/>
      <c r="J28" s="9"/>
      <c r="K28" s="9"/>
      <c r="L28" s="9"/>
      <c r="M28" s="9"/>
      <c r="N28" s="9"/>
      <c r="O28" s="9"/>
      <c r="P28" s="2">
        <f t="shared" si="3"/>
        <v>500</v>
      </c>
      <c r="Q28" s="10">
        <f t="shared" si="1"/>
        <v>42.75</v>
      </c>
      <c r="R28" s="9"/>
      <c r="S28" s="9"/>
      <c r="T28" s="9"/>
      <c r="U28" s="2"/>
      <c r="V28" s="2"/>
      <c r="W28" s="2"/>
      <c r="X28" s="2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</row>
    <row r="29" spans="1:83" x14ac:dyDescent="0.2">
      <c r="A29" s="9"/>
      <c r="B29" s="2">
        <f t="shared" si="2"/>
        <v>-1780</v>
      </c>
      <c r="C29" s="10">
        <f t="shared" si="0"/>
        <v>554.47</v>
      </c>
      <c r="D29" s="10"/>
      <c r="E29" s="22"/>
      <c r="F29" s="23"/>
      <c r="G29" s="10"/>
      <c r="H29" s="9"/>
      <c r="I29" s="9"/>
      <c r="J29" s="9"/>
      <c r="K29" s="9"/>
      <c r="L29" s="9"/>
      <c r="M29" s="9"/>
      <c r="N29" s="9"/>
      <c r="O29" s="9"/>
      <c r="P29" s="2">
        <f t="shared" si="3"/>
        <v>550</v>
      </c>
      <c r="Q29" s="10">
        <f t="shared" si="1"/>
        <v>51.9375</v>
      </c>
      <c r="R29" s="9"/>
      <c r="S29" s="9"/>
      <c r="T29" s="9"/>
      <c r="U29" s="2"/>
      <c r="V29" s="2"/>
      <c r="W29" s="2"/>
      <c r="X29" s="2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</row>
    <row r="30" spans="1:83" x14ac:dyDescent="0.2">
      <c r="A30" s="9"/>
      <c r="B30" s="2">
        <f t="shared" si="2"/>
        <v>-1770</v>
      </c>
      <c r="C30" s="10">
        <f t="shared" si="0"/>
        <v>548.25750000000005</v>
      </c>
      <c r="D30" s="10"/>
      <c r="E30" s="22"/>
      <c r="F30" s="23"/>
      <c r="G30" s="10"/>
      <c r="H30" s="9"/>
      <c r="I30" s="9"/>
      <c r="J30" s="9"/>
      <c r="K30" s="9"/>
      <c r="L30" s="9"/>
      <c r="M30" s="9"/>
      <c r="N30" s="9"/>
      <c r="O30" s="9"/>
      <c r="P30" s="2">
        <f t="shared" si="3"/>
        <v>600</v>
      </c>
      <c r="Q30" s="10">
        <f t="shared" si="1"/>
        <v>62</v>
      </c>
      <c r="R30" s="9"/>
      <c r="S30" s="9"/>
      <c r="T30" s="9"/>
      <c r="U30" s="2"/>
      <c r="V30" s="2"/>
      <c r="W30" s="2"/>
      <c r="X30" s="2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</row>
    <row r="31" spans="1:83" x14ac:dyDescent="0.2">
      <c r="A31" s="9"/>
      <c r="B31" s="2">
        <f t="shared" si="2"/>
        <v>-1760</v>
      </c>
      <c r="C31" s="10">
        <f t="shared" si="0"/>
        <v>542.08000000000004</v>
      </c>
      <c r="D31" s="10"/>
      <c r="E31" s="22"/>
      <c r="F31" s="23"/>
      <c r="G31" s="10"/>
      <c r="H31" s="9"/>
      <c r="I31" s="9"/>
      <c r="J31" s="9"/>
      <c r="K31" s="9"/>
      <c r="L31" s="9"/>
      <c r="M31" s="9"/>
      <c r="N31" s="9"/>
      <c r="O31" s="9"/>
      <c r="P31" s="2">
        <f t="shared" si="3"/>
        <v>650</v>
      </c>
      <c r="Q31" s="10">
        <f t="shared" si="1"/>
        <v>72.9375</v>
      </c>
      <c r="R31" s="9"/>
      <c r="S31" s="9"/>
      <c r="T31" s="9"/>
      <c r="U31" s="2"/>
      <c r="V31" s="2"/>
      <c r="W31" s="2"/>
      <c r="X31" s="2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</row>
    <row r="32" spans="1:83" x14ac:dyDescent="0.2">
      <c r="A32" s="9"/>
      <c r="B32" s="2">
        <f t="shared" si="2"/>
        <v>-1750</v>
      </c>
      <c r="C32" s="10">
        <f t="shared" si="0"/>
        <v>535.9375</v>
      </c>
      <c r="D32" s="10"/>
      <c r="E32" s="22"/>
      <c r="F32" s="23"/>
      <c r="G32" s="10"/>
      <c r="H32" s="9"/>
      <c r="I32" s="9"/>
      <c r="J32" s="9"/>
      <c r="K32" s="9"/>
      <c r="L32" s="9"/>
      <c r="M32" s="9"/>
      <c r="N32" s="9"/>
      <c r="O32" s="9"/>
      <c r="P32" s="2">
        <f t="shared" si="3"/>
        <v>700</v>
      </c>
      <c r="Q32" s="10">
        <f t="shared" si="1"/>
        <v>84.75</v>
      </c>
      <c r="R32" s="9"/>
      <c r="S32" s="9"/>
      <c r="T32" s="9"/>
      <c r="U32" s="2"/>
      <c r="V32" s="2"/>
      <c r="W32" s="2"/>
      <c r="X32" s="2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</row>
    <row r="33" spans="1:83" x14ac:dyDescent="0.2">
      <c r="A33" s="9"/>
      <c r="B33" s="2">
        <f t="shared" si="2"/>
        <v>-1740</v>
      </c>
      <c r="C33" s="10">
        <f t="shared" si="0"/>
        <v>529.83000000000004</v>
      </c>
      <c r="D33" s="10"/>
      <c r="E33" s="22"/>
      <c r="F33" s="23"/>
      <c r="G33" s="10"/>
      <c r="H33" s="9"/>
      <c r="I33" s="9"/>
      <c r="J33" s="9"/>
      <c r="K33" s="9"/>
      <c r="L33" s="9"/>
      <c r="M33" s="9"/>
      <c r="N33" s="9"/>
      <c r="O33" s="9"/>
      <c r="P33" s="2">
        <f t="shared" si="3"/>
        <v>750</v>
      </c>
      <c r="Q33" s="10">
        <f t="shared" si="1"/>
        <v>97.4375</v>
      </c>
      <c r="R33" s="9"/>
      <c r="S33" s="9"/>
      <c r="T33" s="9"/>
      <c r="U33" s="2"/>
      <c r="V33" s="2"/>
      <c r="W33" s="2"/>
      <c r="X33" s="2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</row>
    <row r="34" spans="1:83" x14ac:dyDescent="0.2">
      <c r="A34" s="9"/>
      <c r="B34" s="2">
        <f t="shared" si="2"/>
        <v>-1730</v>
      </c>
      <c r="C34" s="10">
        <f t="shared" si="0"/>
        <v>523.75750000000005</v>
      </c>
      <c r="D34" s="10"/>
      <c r="E34" s="22"/>
      <c r="F34" s="23"/>
      <c r="G34" s="10"/>
      <c r="H34" s="9"/>
      <c r="I34" s="9"/>
      <c r="J34" s="9"/>
      <c r="K34" s="9"/>
      <c r="L34" s="9"/>
      <c r="M34" s="9"/>
      <c r="N34" s="9"/>
      <c r="O34" s="9"/>
      <c r="P34" s="2">
        <f t="shared" si="3"/>
        <v>800</v>
      </c>
      <c r="Q34" s="10">
        <f t="shared" si="1"/>
        <v>111</v>
      </c>
      <c r="R34" s="9"/>
      <c r="S34" s="9"/>
      <c r="T34" s="9"/>
      <c r="U34" s="2"/>
      <c r="V34" s="2"/>
      <c r="W34" s="2"/>
      <c r="X34" s="2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</row>
    <row r="35" spans="1:83" x14ac:dyDescent="0.2">
      <c r="A35" s="9"/>
      <c r="B35" s="2">
        <f t="shared" si="2"/>
        <v>-1720</v>
      </c>
      <c r="C35" s="10">
        <f t="shared" si="0"/>
        <v>517.72</v>
      </c>
      <c r="D35" s="10"/>
      <c r="E35" s="22"/>
      <c r="F35" s="23"/>
      <c r="G35" s="10"/>
      <c r="H35" s="9"/>
      <c r="I35" s="9"/>
      <c r="J35" s="9"/>
      <c r="K35" s="9"/>
      <c r="L35" s="9"/>
      <c r="M35" s="9"/>
      <c r="N35" s="9"/>
      <c r="O35" s="9"/>
      <c r="P35" s="2">
        <f t="shared" si="3"/>
        <v>850</v>
      </c>
      <c r="Q35" s="10">
        <f t="shared" si="1"/>
        <v>125.4375</v>
      </c>
      <c r="R35" s="9"/>
      <c r="S35" s="9"/>
      <c r="T35" s="9"/>
      <c r="U35" s="2"/>
      <c r="V35" s="2"/>
      <c r="W35" s="2"/>
      <c r="X35" s="2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</row>
    <row r="36" spans="1:83" x14ac:dyDescent="0.2">
      <c r="A36" s="9"/>
      <c r="B36" s="2">
        <f t="shared" si="2"/>
        <v>-1710</v>
      </c>
      <c r="C36" s="10">
        <f t="shared" si="0"/>
        <v>511.71749999999997</v>
      </c>
      <c r="D36" s="10"/>
      <c r="E36" s="22"/>
      <c r="F36" s="23"/>
      <c r="G36" s="10"/>
      <c r="H36" s="9"/>
      <c r="I36" s="9"/>
      <c r="J36" s="9"/>
      <c r="K36" s="9"/>
      <c r="L36" s="9"/>
      <c r="M36" s="9"/>
      <c r="N36" s="9"/>
      <c r="O36" s="9"/>
      <c r="P36" s="2">
        <f t="shared" si="3"/>
        <v>900</v>
      </c>
      <c r="Q36" s="10">
        <f t="shared" si="1"/>
        <v>140.75</v>
      </c>
      <c r="R36" s="9"/>
      <c r="S36" s="9"/>
      <c r="T36" s="9"/>
      <c r="U36" s="2"/>
      <c r="V36" s="2"/>
      <c r="W36" s="2"/>
      <c r="X36" s="2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</row>
    <row r="37" spans="1:83" x14ac:dyDescent="0.2">
      <c r="A37" s="9"/>
      <c r="B37" s="2">
        <f t="shared" si="2"/>
        <v>-1700</v>
      </c>
      <c r="C37" s="10">
        <f t="shared" si="0"/>
        <v>505.75</v>
      </c>
      <c r="D37" s="10"/>
      <c r="E37" s="22"/>
      <c r="F37" s="23"/>
      <c r="G37" s="10"/>
      <c r="H37" s="9"/>
      <c r="I37" s="9"/>
      <c r="J37" s="9"/>
      <c r="K37" s="9"/>
      <c r="L37" s="9"/>
      <c r="M37" s="9"/>
      <c r="N37" s="9"/>
      <c r="O37" s="9"/>
      <c r="P37" s="2">
        <f t="shared" si="3"/>
        <v>950</v>
      </c>
      <c r="Q37" s="10">
        <f t="shared" si="1"/>
        <v>156.9375</v>
      </c>
      <c r="R37" s="9"/>
      <c r="S37" s="9"/>
      <c r="T37" s="9"/>
      <c r="U37" s="2"/>
      <c r="V37" s="2"/>
      <c r="W37" s="2"/>
      <c r="X37" s="2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</row>
    <row r="38" spans="1:83" x14ac:dyDescent="0.2">
      <c r="A38" s="9"/>
      <c r="B38" s="2">
        <f t="shared" si="2"/>
        <v>-1690</v>
      </c>
      <c r="C38" s="10">
        <f t="shared" si="0"/>
        <v>499.8175</v>
      </c>
      <c r="D38" s="10"/>
      <c r="E38" s="22"/>
      <c r="F38" s="23"/>
      <c r="G38" s="10"/>
      <c r="H38" s="9"/>
      <c r="I38" s="9"/>
      <c r="J38" s="9"/>
      <c r="K38" s="9"/>
      <c r="L38" s="9"/>
      <c r="M38" s="9"/>
      <c r="N38" s="9"/>
      <c r="O38" s="9"/>
      <c r="P38" s="2">
        <f t="shared" si="3"/>
        <v>1000</v>
      </c>
      <c r="Q38" s="10">
        <f t="shared" si="1"/>
        <v>174</v>
      </c>
      <c r="R38" s="9"/>
      <c r="S38" s="9"/>
      <c r="T38" s="9"/>
      <c r="U38" s="2"/>
      <c r="V38" s="2"/>
      <c r="W38" s="2"/>
      <c r="X38" s="2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</row>
    <row r="39" spans="1:83" x14ac:dyDescent="0.2">
      <c r="A39" s="9"/>
      <c r="B39" s="2">
        <f t="shared" si="2"/>
        <v>-1680</v>
      </c>
      <c r="C39" s="10">
        <f t="shared" si="0"/>
        <v>493.92</v>
      </c>
      <c r="D39" s="10"/>
      <c r="E39" s="22"/>
      <c r="F39" s="23"/>
      <c r="G39" s="10"/>
      <c r="H39" s="9"/>
      <c r="I39" s="9"/>
      <c r="J39" s="9"/>
      <c r="K39" s="9"/>
      <c r="L39" s="9"/>
      <c r="M39" s="9"/>
      <c r="N39" s="9"/>
      <c r="O39" s="9"/>
      <c r="P39" s="2">
        <f t="shared" si="3"/>
        <v>1050</v>
      </c>
      <c r="Q39" s="10">
        <f t="shared" si="1"/>
        <v>191.9375</v>
      </c>
      <c r="R39" s="9"/>
      <c r="S39" s="9"/>
      <c r="T39" s="9"/>
      <c r="U39" s="2"/>
      <c r="V39" s="2"/>
      <c r="W39" s="2"/>
      <c r="X39" s="2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</row>
    <row r="40" spans="1:83" x14ac:dyDescent="0.2">
      <c r="A40" s="9"/>
      <c r="B40" s="2">
        <f t="shared" si="2"/>
        <v>-1670</v>
      </c>
      <c r="C40" s="10">
        <f t="shared" si="0"/>
        <v>488.0575</v>
      </c>
      <c r="D40" s="10"/>
      <c r="E40" s="22"/>
      <c r="F40" s="23"/>
      <c r="G40" s="10"/>
      <c r="H40" s="9"/>
      <c r="I40" s="9"/>
      <c r="J40" s="9"/>
      <c r="K40" s="9"/>
      <c r="L40" s="9"/>
      <c r="M40" s="9"/>
      <c r="N40" s="9"/>
      <c r="O40" s="9"/>
      <c r="P40" s="2">
        <f t="shared" si="3"/>
        <v>1100</v>
      </c>
      <c r="Q40" s="10">
        <f t="shared" si="1"/>
        <v>210.75</v>
      </c>
      <c r="R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</row>
    <row r="41" spans="1:83" x14ac:dyDescent="0.2">
      <c r="A41" s="9"/>
      <c r="B41" s="2">
        <f t="shared" si="2"/>
        <v>-1660</v>
      </c>
      <c r="C41" s="10">
        <f t="shared" si="0"/>
        <v>482.23</v>
      </c>
      <c r="D41" s="10"/>
      <c r="E41" s="22"/>
      <c r="F41" s="23"/>
      <c r="G41" s="10"/>
      <c r="H41" s="9"/>
      <c r="I41" s="9"/>
      <c r="J41" s="9"/>
      <c r="K41" s="9"/>
      <c r="L41" s="9"/>
      <c r="M41" s="9"/>
      <c r="N41" s="9"/>
      <c r="O41" s="9"/>
      <c r="P41" s="2">
        <f t="shared" si="3"/>
        <v>1150</v>
      </c>
      <c r="Q41" s="10">
        <f t="shared" si="1"/>
        <v>230.4375</v>
      </c>
      <c r="R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</row>
    <row r="42" spans="1:83" x14ac:dyDescent="0.2">
      <c r="A42" s="9"/>
      <c r="B42" s="2">
        <f t="shared" si="2"/>
        <v>-1650</v>
      </c>
      <c r="C42" s="10">
        <f t="shared" si="0"/>
        <v>476.4375</v>
      </c>
      <c r="D42" s="10"/>
      <c r="E42" s="22"/>
      <c r="F42" s="23"/>
      <c r="G42" s="10"/>
      <c r="H42" s="9"/>
      <c r="I42" s="9"/>
      <c r="J42" s="9"/>
      <c r="K42" s="9"/>
      <c r="L42" s="9"/>
      <c r="M42" s="9"/>
      <c r="N42" s="9"/>
      <c r="O42" s="9"/>
      <c r="P42" s="2">
        <f t="shared" si="3"/>
        <v>1200</v>
      </c>
      <c r="Q42" s="10">
        <f t="shared" si="1"/>
        <v>251</v>
      </c>
      <c r="R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</row>
    <row r="43" spans="1:83" x14ac:dyDescent="0.2">
      <c r="A43" s="9"/>
      <c r="B43" s="2">
        <f t="shared" si="2"/>
        <v>-1640</v>
      </c>
      <c r="C43" s="10">
        <f t="shared" si="0"/>
        <v>470.68</v>
      </c>
      <c r="D43" s="10"/>
      <c r="E43" s="22"/>
      <c r="F43" s="23"/>
      <c r="G43" s="10"/>
      <c r="H43" s="9"/>
      <c r="I43" s="9"/>
      <c r="J43" s="9"/>
      <c r="K43" s="9"/>
      <c r="L43" s="9"/>
      <c r="M43" s="9"/>
      <c r="N43" s="9"/>
      <c r="O43" s="9"/>
      <c r="P43" s="2">
        <f t="shared" si="3"/>
        <v>1250</v>
      </c>
      <c r="Q43" s="10">
        <f t="shared" si="1"/>
        <v>272.4375</v>
      </c>
      <c r="R43" s="9"/>
      <c r="S43" s="15" t="s">
        <v>23</v>
      </c>
      <c r="T43" s="9"/>
      <c r="U43" s="5" t="s">
        <v>28</v>
      </c>
      <c r="V43" s="5" t="s">
        <v>28</v>
      </c>
      <c r="W43" s="34" t="s">
        <v>27</v>
      </c>
      <c r="X43" s="36" t="s">
        <v>27</v>
      </c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</row>
    <row r="44" spans="1:83" x14ac:dyDescent="0.2">
      <c r="A44" s="9"/>
      <c r="B44" s="2">
        <f t="shared" si="2"/>
        <v>-1630</v>
      </c>
      <c r="C44" s="10">
        <f t="shared" si="0"/>
        <v>464.95749999999998</v>
      </c>
      <c r="D44" s="10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2">
        <f t="shared" si="3"/>
        <v>1300</v>
      </c>
      <c r="Q44" s="10">
        <f t="shared" si="1"/>
        <v>294.75</v>
      </c>
      <c r="R44" s="9"/>
      <c r="S44" s="9"/>
      <c r="T44" s="9"/>
      <c r="U44" s="5" t="s">
        <v>40</v>
      </c>
      <c r="V44" s="5" t="s">
        <v>39</v>
      </c>
      <c r="W44" s="34" t="s">
        <v>30</v>
      </c>
      <c r="X44" s="36" t="s">
        <v>31</v>
      </c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</row>
    <row r="45" spans="1:83" x14ac:dyDescent="0.2">
      <c r="A45" s="9"/>
      <c r="B45" s="2">
        <f t="shared" si="2"/>
        <v>-1620</v>
      </c>
      <c r="C45" s="10">
        <f t="shared" si="0"/>
        <v>459.27</v>
      </c>
      <c r="D45" s="10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2">
        <f t="shared" si="3"/>
        <v>1350</v>
      </c>
      <c r="Q45" s="10">
        <f t="shared" si="1"/>
        <v>317.9375</v>
      </c>
      <c r="R45" s="9"/>
      <c r="S45" s="30" t="s">
        <v>24</v>
      </c>
      <c r="T45" s="31" t="s">
        <v>25</v>
      </c>
      <c r="U45" s="30" t="s">
        <v>26</v>
      </c>
      <c r="V45" s="30" t="s">
        <v>29</v>
      </c>
      <c r="W45" s="31" t="s">
        <v>29</v>
      </c>
      <c r="X45" s="29" t="s">
        <v>29</v>
      </c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</row>
    <row r="46" spans="1:83" x14ac:dyDescent="0.2">
      <c r="A46" s="9"/>
      <c r="B46" s="2">
        <f t="shared" si="2"/>
        <v>-1610</v>
      </c>
      <c r="C46" s="10">
        <f t="shared" si="0"/>
        <v>453.61750000000001</v>
      </c>
      <c r="D46" s="10"/>
      <c r="E46" s="15" t="s">
        <v>4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2">
        <f t="shared" si="3"/>
        <v>1400</v>
      </c>
      <c r="Q46" s="10">
        <f t="shared" si="1"/>
        <v>342</v>
      </c>
      <c r="R46" s="9"/>
      <c r="S46" s="5">
        <v>0</v>
      </c>
      <c r="T46" s="32">
        <f t="shared" ref="T46:T82" si="4">1/(4*$C$5)*LN(2*$C$5*S46+SQRT(1+4*$C$5^2*S46^2))+0.5*S46*SQRT(1+4*$C$5^2*S46^2)</f>
        <v>0</v>
      </c>
      <c r="U46" s="33">
        <f>2*PI()*S46/24</f>
        <v>0</v>
      </c>
      <c r="V46" s="5">
        <f>2*PI()*T46</f>
        <v>0</v>
      </c>
      <c r="W46" s="34">
        <v>0</v>
      </c>
      <c r="X46" s="2">
        <f>W46*2</f>
        <v>0</v>
      </c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</row>
    <row r="47" spans="1:83" x14ac:dyDescent="0.2">
      <c r="A47" s="9"/>
      <c r="B47" s="2">
        <f t="shared" si="2"/>
        <v>-1600</v>
      </c>
      <c r="C47" s="10">
        <f t="shared" si="0"/>
        <v>448</v>
      </c>
      <c r="D47" s="10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2">
        <f t="shared" si="3"/>
        <v>1450</v>
      </c>
      <c r="Q47" s="10">
        <f t="shared" si="1"/>
        <v>366.9375</v>
      </c>
      <c r="R47" s="9"/>
      <c r="S47" s="5">
        <f>S46+50</f>
        <v>50</v>
      </c>
      <c r="T47" s="32">
        <f t="shared" si="4"/>
        <v>50.002551966109934</v>
      </c>
      <c r="U47" s="33">
        <f t="shared" ref="U47:U82" si="5">2*PI()*S47/24</f>
        <v>13.089969389957473</v>
      </c>
      <c r="V47" s="33">
        <f t="shared" ref="V47:V82" si="6">2*PI()*T47</f>
        <v>314.17529983494569</v>
      </c>
      <c r="W47" s="35">
        <f t="shared" ref="W47:W82" si="7">U47/V47*360</f>
        <v>14.999234449240213</v>
      </c>
      <c r="X47" s="10">
        <f t="shared" ref="X47:X82" si="8">W47*2</f>
        <v>29.998468898480425</v>
      </c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</row>
    <row r="48" spans="1:83" x14ac:dyDescent="0.2">
      <c r="A48" s="9"/>
      <c r="B48" s="2">
        <f t="shared" si="2"/>
        <v>-1590</v>
      </c>
      <c r="C48" s="10">
        <f t="shared" si="0"/>
        <v>442.41750000000002</v>
      </c>
      <c r="D48" s="10"/>
      <c r="E48" s="9" t="s">
        <v>9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2">
        <f t="shared" si="3"/>
        <v>1500</v>
      </c>
      <c r="Q48" s="10">
        <f t="shared" si="1"/>
        <v>392.75</v>
      </c>
      <c r="R48" s="9"/>
      <c r="S48" s="5">
        <f t="shared" ref="S48:S82" si="9">S47+50</f>
        <v>100</v>
      </c>
      <c r="T48" s="32">
        <f t="shared" si="4"/>
        <v>100.02041291674453</v>
      </c>
      <c r="U48" s="33">
        <f t="shared" si="5"/>
        <v>26.179938779914945</v>
      </c>
      <c r="V48" s="33">
        <f t="shared" si="6"/>
        <v>628.44678885652456</v>
      </c>
      <c r="W48" s="35">
        <f t="shared" si="7"/>
        <v>14.996938687391514</v>
      </c>
      <c r="X48" s="10">
        <f t="shared" si="8"/>
        <v>29.993877374783029</v>
      </c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</row>
    <row r="49" spans="1:83" x14ac:dyDescent="0.2">
      <c r="A49" s="9"/>
      <c r="B49" s="2">
        <f t="shared" si="2"/>
        <v>-1580</v>
      </c>
      <c r="C49" s="10">
        <f t="shared" ref="C49:C80" si="10">$C$5*B49^2</f>
        <v>436.87</v>
      </c>
      <c r="D49" s="10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2">
        <f t="shared" si="3"/>
        <v>1550</v>
      </c>
      <c r="Q49" s="10">
        <f t="shared" si="1"/>
        <v>419.4375</v>
      </c>
      <c r="R49" s="9"/>
      <c r="S49" s="5">
        <f t="shared" si="9"/>
        <v>150</v>
      </c>
      <c r="T49" s="32">
        <f t="shared" si="4"/>
        <v>150.0688777895781</v>
      </c>
      <c r="U49" s="33">
        <f t="shared" si="5"/>
        <v>39.269908169872416</v>
      </c>
      <c r="V49" s="33">
        <f t="shared" si="6"/>
        <v>942.91056799240607</v>
      </c>
      <c r="W49" s="35">
        <f t="shared" si="7"/>
        <v>14.993115382357159</v>
      </c>
      <c r="X49" s="10">
        <f t="shared" si="8"/>
        <v>29.986230764714318</v>
      </c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</row>
    <row r="50" spans="1:83" x14ac:dyDescent="0.2">
      <c r="A50" s="9"/>
      <c r="B50" s="2">
        <f t="shared" si="2"/>
        <v>-1570</v>
      </c>
      <c r="C50" s="10">
        <f t="shared" si="10"/>
        <v>431.35750000000002</v>
      </c>
      <c r="D50" s="10"/>
      <c r="E50" s="9" t="s">
        <v>10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2">
        <f t="shared" si="3"/>
        <v>1600</v>
      </c>
      <c r="Q50" s="10">
        <f t="shared" si="1"/>
        <v>447</v>
      </c>
      <c r="R50" s="9"/>
      <c r="S50" s="5">
        <f t="shared" si="9"/>
        <v>200</v>
      </c>
      <c r="T50" s="32">
        <f t="shared" si="4"/>
        <v>200.16321349292201</v>
      </c>
      <c r="U50" s="33">
        <f t="shared" si="5"/>
        <v>52.35987755982989</v>
      </c>
      <c r="V50" s="33">
        <f t="shared" si="6"/>
        <v>1257.6625620565783</v>
      </c>
      <c r="W50" s="35">
        <f t="shared" si="7"/>
        <v>14.987768969377001</v>
      </c>
      <c r="X50" s="10">
        <f t="shared" si="8"/>
        <v>29.975537938754002</v>
      </c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</row>
    <row r="51" spans="1:83" x14ac:dyDescent="0.2">
      <c r="A51" s="9"/>
      <c r="B51" s="2">
        <f t="shared" si="2"/>
        <v>-1560</v>
      </c>
      <c r="C51" s="10">
        <f t="shared" si="10"/>
        <v>425.88</v>
      </c>
      <c r="D51" s="10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2">
        <f t="shared" si="3"/>
        <v>1650</v>
      </c>
      <c r="Q51" s="10">
        <f t="shared" si="1"/>
        <v>475.4375</v>
      </c>
      <c r="R51" s="9"/>
      <c r="S51" s="5">
        <f t="shared" si="9"/>
        <v>250</v>
      </c>
      <c r="T51" s="32">
        <f t="shared" si="4"/>
        <v>250.31864505120433</v>
      </c>
      <c r="U51" s="33">
        <f t="shared" si="5"/>
        <v>65.449846949787357</v>
      </c>
      <c r="V51" s="33">
        <f t="shared" si="6"/>
        <v>1572.7984326988292</v>
      </c>
      <c r="W51" s="35">
        <f t="shared" si="7"/>
        <v>14.980905634228375</v>
      </c>
      <c r="X51" s="10">
        <f t="shared" si="8"/>
        <v>29.961811268456749</v>
      </c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</row>
    <row r="52" spans="1:83" x14ac:dyDescent="0.2">
      <c r="A52" s="9"/>
      <c r="B52" s="2">
        <f t="shared" si="2"/>
        <v>-1550</v>
      </c>
      <c r="C52" s="10">
        <f t="shared" si="10"/>
        <v>420.4375</v>
      </c>
      <c r="D52" s="10"/>
      <c r="E52" s="9" t="s">
        <v>5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2">
        <f t="shared" si="3"/>
        <v>1700</v>
      </c>
      <c r="Q52" s="10">
        <f t="shared" si="1"/>
        <v>504.75</v>
      </c>
      <c r="R52" s="9"/>
      <c r="S52" s="5">
        <f t="shared" si="9"/>
        <v>300</v>
      </c>
      <c r="T52" s="32">
        <f t="shared" si="4"/>
        <v>300.55034194073744</v>
      </c>
      <c r="U52" s="33">
        <f t="shared" si="5"/>
        <v>78.539816339744831</v>
      </c>
      <c r="V52" s="33">
        <f t="shared" si="6"/>
        <v>1888.413492549842</v>
      </c>
      <c r="W52" s="35">
        <f t="shared" si="7"/>
        <v>14.972533289904927</v>
      </c>
      <c r="X52" s="10">
        <f t="shared" si="8"/>
        <v>29.945066579809854</v>
      </c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</row>
    <row r="53" spans="1:83" x14ac:dyDescent="0.2">
      <c r="A53" s="9"/>
      <c r="B53" s="2">
        <f t="shared" si="2"/>
        <v>-1540</v>
      </c>
      <c r="C53" s="10">
        <f t="shared" si="10"/>
        <v>415.03</v>
      </c>
      <c r="D53" s="10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2">
        <f t="shared" si="3"/>
        <v>1750</v>
      </c>
      <c r="Q53" s="10">
        <f t="shared" si="1"/>
        <v>534.9375</v>
      </c>
      <c r="R53" s="9"/>
      <c r="S53" s="5">
        <f t="shared" si="9"/>
        <v>350</v>
      </c>
      <c r="T53" s="32">
        <f t="shared" si="4"/>
        <v>350.87340467605395</v>
      </c>
      <c r="U53" s="33">
        <f t="shared" si="5"/>
        <v>91.629785729702292</v>
      </c>
      <c r="V53" s="33">
        <f t="shared" si="6"/>
        <v>2204.6026209406591</v>
      </c>
      <c r="W53" s="35">
        <f t="shared" si="7"/>
        <v>14.962661546967617</v>
      </c>
      <c r="X53" s="10">
        <f t="shared" si="8"/>
        <v>29.925323093935233</v>
      </c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</row>
    <row r="54" spans="1:83" x14ac:dyDescent="0.2">
      <c r="A54" s="9"/>
      <c r="B54" s="2">
        <f t="shared" si="2"/>
        <v>-1530</v>
      </c>
      <c r="C54" s="10">
        <f t="shared" si="10"/>
        <v>409.65749999999997</v>
      </c>
      <c r="D54" s="10"/>
      <c r="E54" s="9" t="s">
        <v>6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2">
        <f t="shared" si="3"/>
        <v>1800</v>
      </c>
      <c r="Q54" s="10">
        <f t="shared" si="1"/>
        <v>566</v>
      </c>
      <c r="R54" s="9"/>
      <c r="S54" s="5">
        <f t="shared" si="9"/>
        <v>400</v>
      </c>
      <c r="T54" s="32">
        <f t="shared" si="4"/>
        <v>401.30285170449406</v>
      </c>
      <c r="U54" s="33">
        <f t="shared" si="5"/>
        <v>104.71975511965978</v>
      </c>
      <c r="V54" s="33">
        <f t="shared" si="6"/>
        <v>2521.4601815589454</v>
      </c>
      <c r="W54" s="35">
        <f t="shared" si="7"/>
        <v>14.951301677811648</v>
      </c>
      <c r="X54" s="10">
        <f t="shared" si="8"/>
        <v>29.902603355623295</v>
      </c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</row>
    <row r="55" spans="1:83" x14ac:dyDescent="0.2">
      <c r="A55" s="9"/>
      <c r="B55" s="2">
        <f t="shared" si="2"/>
        <v>-1520</v>
      </c>
      <c r="C55" s="10">
        <f t="shared" si="10"/>
        <v>404.32</v>
      </c>
      <c r="D55" s="10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2">
        <f t="shared" si="3"/>
        <v>1850</v>
      </c>
      <c r="Q55" s="10">
        <f t="shared" si="1"/>
        <v>597.9375</v>
      </c>
      <c r="R55" s="9"/>
      <c r="S55" s="5">
        <f t="shared" si="9"/>
        <v>450</v>
      </c>
      <c r="T55" s="32">
        <f t="shared" si="4"/>
        <v>451.85360666353154</v>
      </c>
      <c r="U55" s="33">
        <f t="shared" si="5"/>
        <v>117.80972450961724</v>
      </c>
      <c r="V55" s="33">
        <f t="shared" si="6"/>
        <v>2839.0799423844055</v>
      </c>
      <c r="W55" s="35">
        <f t="shared" si="7"/>
        <v>14.938466575140833</v>
      </c>
      <c r="X55" s="10">
        <f t="shared" si="8"/>
        <v>29.876933150281666</v>
      </c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</row>
    <row r="56" spans="1:83" x14ac:dyDescent="0.2">
      <c r="A56" s="9"/>
      <c r="B56" s="2">
        <f t="shared" si="2"/>
        <v>-1510</v>
      </c>
      <c r="C56" s="10">
        <f t="shared" si="10"/>
        <v>399.01749999999998</v>
      </c>
      <c r="D56" s="10"/>
      <c r="E56" s="9" t="s">
        <v>7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2">
        <f t="shared" si="3"/>
        <v>1900</v>
      </c>
      <c r="Q56" s="10">
        <f t="shared" si="1"/>
        <v>630.75</v>
      </c>
      <c r="R56" s="9"/>
      <c r="S56" s="5">
        <f t="shared" si="9"/>
        <v>500</v>
      </c>
      <c r="T56" s="32">
        <f t="shared" si="4"/>
        <v>502.54048605166133</v>
      </c>
      <c r="U56" s="33">
        <f t="shared" si="5"/>
        <v>130.89969389957471</v>
      </c>
      <c r="V56" s="33">
        <f t="shared" si="6"/>
        <v>3157.5549982226862</v>
      </c>
      <c r="W56" s="35">
        <f t="shared" si="7"/>
        <v>14.924170704982757</v>
      </c>
      <c r="X56" s="10">
        <f t="shared" si="8"/>
        <v>29.848341409965514</v>
      </c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</row>
    <row r="57" spans="1:83" x14ac:dyDescent="0.2">
      <c r="A57" s="9"/>
      <c r="B57" s="2">
        <f t="shared" si="2"/>
        <v>-1500</v>
      </c>
      <c r="C57" s="10">
        <f t="shared" si="10"/>
        <v>393.75</v>
      </c>
      <c r="D57" s="10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2"/>
      <c r="Q57" s="10"/>
      <c r="R57" s="9"/>
      <c r="S57" s="5">
        <f t="shared" si="9"/>
        <v>550</v>
      </c>
      <c r="T57" s="32">
        <f t="shared" si="4"/>
        <v>553.37818735954988</v>
      </c>
      <c r="U57" s="33">
        <f t="shared" si="5"/>
        <v>143.98966328953219</v>
      </c>
      <c r="V57" s="33">
        <f t="shared" si="6"/>
        <v>3476.9776961311959</v>
      </c>
      <c r="W57" s="35">
        <f t="shared" si="7"/>
        <v>14.908430054615934</v>
      </c>
      <c r="X57" s="10">
        <f t="shared" si="8"/>
        <v>29.816860109231868</v>
      </c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</row>
    <row r="58" spans="1:83" x14ac:dyDescent="0.2">
      <c r="A58" s="9"/>
      <c r="B58" s="2">
        <f t="shared" si="2"/>
        <v>-1490</v>
      </c>
      <c r="C58" s="10">
        <f t="shared" si="10"/>
        <v>388.51749999999998</v>
      </c>
      <c r="D58" s="10"/>
      <c r="E58" s="9" t="s">
        <v>8</v>
      </c>
      <c r="F58" s="9"/>
      <c r="G58" s="9"/>
      <c r="H58" s="9"/>
      <c r="I58" s="9"/>
      <c r="J58" s="9"/>
      <c r="K58" s="9"/>
      <c r="L58" s="9"/>
      <c r="M58" s="9"/>
      <c r="N58" s="9"/>
      <c r="O58" s="9"/>
      <c r="R58" s="9"/>
      <c r="S58" s="5">
        <f t="shared" si="9"/>
        <v>600</v>
      </c>
      <c r="T58" s="32">
        <f t="shared" si="4"/>
        <v>604.38127770367669</v>
      </c>
      <c r="U58" s="33">
        <f t="shared" si="5"/>
        <v>157.07963267948966</v>
      </c>
      <c r="V58" s="33">
        <f t="shared" si="6"/>
        <v>3797.4395640021667</v>
      </c>
      <c r="W58" s="35">
        <f t="shared" si="7"/>
        <v>14.891262075812726</v>
      </c>
      <c r="X58" s="10">
        <f t="shared" si="8"/>
        <v>29.782524151625452</v>
      </c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</row>
    <row r="59" spans="1:83" x14ac:dyDescent="0.2">
      <c r="A59" s="9"/>
      <c r="B59" s="2">
        <f t="shared" si="2"/>
        <v>-1480</v>
      </c>
      <c r="C59" s="10">
        <f t="shared" si="10"/>
        <v>383.32</v>
      </c>
      <c r="D59" s="10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R59" s="9"/>
      <c r="S59" s="5">
        <f t="shared" si="9"/>
        <v>650</v>
      </c>
      <c r="T59" s="32">
        <f t="shared" si="4"/>
        <v>655.56418299991321</v>
      </c>
      <c r="U59" s="33">
        <f t="shared" si="5"/>
        <v>170.16960206944711</v>
      </c>
      <c r="V59" s="33">
        <f t="shared" si="6"/>
        <v>4119.0312425382444</v>
      </c>
      <c r="W59" s="35">
        <f t="shared" si="7"/>
        <v>14.872685623828978</v>
      </c>
      <c r="X59" s="10">
        <f t="shared" si="8"/>
        <v>29.745371247657957</v>
      </c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</row>
    <row r="60" spans="1:83" x14ac:dyDescent="0.2">
      <c r="A60" s="9"/>
      <c r="B60" s="2">
        <f t="shared" si="2"/>
        <v>-1470</v>
      </c>
      <c r="C60" s="10">
        <f t="shared" si="10"/>
        <v>378.15749999999997</v>
      </c>
      <c r="D60" s="10"/>
      <c r="E60" s="9" t="s">
        <v>11</v>
      </c>
      <c r="F60" s="9"/>
      <c r="G60" s="9"/>
      <c r="H60" s="9"/>
      <c r="I60" s="9"/>
      <c r="J60" s="9"/>
      <c r="K60" s="9"/>
      <c r="L60" s="9"/>
      <c r="M60" s="9"/>
      <c r="N60" s="9"/>
      <c r="O60" s="9"/>
      <c r="R60" s="9"/>
      <c r="S60" s="5">
        <f t="shared" si="9"/>
        <v>700</v>
      </c>
      <c r="T60" s="32">
        <f t="shared" si="4"/>
        <v>706.94117770953039</v>
      </c>
      <c r="U60" s="33">
        <f t="shared" si="5"/>
        <v>183.25957145940458</v>
      </c>
      <c r="V60" s="33">
        <f t="shared" si="6"/>
        <v>4441.8424208247543</v>
      </c>
      <c r="W60" s="35">
        <f t="shared" si="7"/>
        <v>14.852720892592091</v>
      </c>
      <c r="X60" s="10">
        <f t="shared" si="8"/>
        <v>29.705441785184181</v>
      </c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</row>
    <row r="61" spans="1:83" x14ac:dyDescent="0.2">
      <c r="A61" s="9"/>
      <c r="B61" s="2">
        <f t="shared" si="2"/>
        <v>-1460</v>
      </c>
      <c r="C61" s="10">
        <f t="shared" si="10"/>
        <v>373.03</v>
      </c>
      <c r="D61" s="10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R61" s="9"/>
      <c r="S61" s="5">
        <f t="shared" si="9"/>
        <v>750</v>
      </c>
      <c r="T61" s="32">
        <f t="shared" si="4"/>
        <v>758.52637518498739</v>
      </c>
      <c r="U61" s="33">
        <f t="shared" si="5"/>
        <v>196.34954084936206</v>
      </c>
      <c r="V61" s="33">
        <f t="shared" si="6"/>
        <v>4765.9617756705029</v>
      </c>
      <c r="W61" s="35">
        <f t="shared" si="7"/>
        <v>14.831389346555522</v>
      </c>
      <c r="X61" s="10">
        <f t="shared" si="8"/>
        <v>29.662778693111044</v>
      </c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</row>
    <row r="62" spans="1:83" x14ac:dyDescent="0.2">
      <c r="A62" s="9"/>
      <c r="B62" s="2">
        <f t="shared" si="2"/>
        <v>-1450</v>
      </c>
      <c r="C62" s="10">
        <f t="shared" si="10"/>
        <v>367.9375</v>
      </c>
      <c r="D62" s="10"/>
      <c r="E62" s="9" t="s">
        <v>12</v>
      </c>
      <c r="F62" s="9"/>
      <c r="G62" s="9"/>
      <c r="H62" s="9"/>
      <c r="I62" s="9"/>
      <c r="J62" s="9"/>
      <c r="K62" s="9"/>
      <c r="L62" s="9"/>
      <c r="M62" s="9"/>
      <c r="N62" s="9"/>
      <c r="O62" s="9"/>
      <c r="R62" s="9"/>
      <c r="S62" s="5">
        <f t="shared" si="9"/>
        <v>800</v>
      </c>
      <c r="T62" s="32">
        <f t="shared" si="4"/>
        <v>810.33371863771151</v>
      </c>
      <c r="U62" s="33">
        <f t="shared" si="5"/>
        <v>209.43951023931956</v>
      </c>
      <c r="V62" s="33">
        <f t="shared" si="6"/>
        <v>5091.4769148566656</v>
      </c>
      <c r="W62" s="35">
        <f t="shared" si="7"/>
        <v>14.808713649696992</v>
      </c>
      <c r="X62" s="10">
        <f t="shared" si="8"/>
        <v>29.617427299393984</v>
      </c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</row>
    <row r="63" spans="1:83" x14ac:dyDescent="0.2">
      <c r="A63" s="9"/>
      <c r="B63" s="2">
        <f t="shared" si="2"/>
        <v>-1440</v>
      </c>
      <c r="C63" s="10">
        <f t="shared" si="10"/>
        <v>362.88</v>
      </c>
      <c r="D63" s="10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R63" s="9"/>
      <c r="S63" s="5">
        <f t="shared" si="9"/>
        <v>850</v>
      </c>
      <c r="T63" s="32">
        <f t="shared" si="4"/>
        <v>862.3769727449137</v>
      </c>
      <c r="U63" s="33">
        <f t="shared" si="5"/>
        <v>222.52947962927701</v>
      </c>
      <c r="V63" s="33">
        <f t="shared" si="6"/>
        <v>5418.4743244008523</v>
      </c>
      <c r="W63" s="35">
        <f t="shared" si="7"/>
        <v>14.784717592142131</v>
      </c>
      <c r="X63" s="10">
        <f t="shared" si="8"/>
        <v>29.569435184284263</v>
      </c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</row>
    <row r="64" spans="1:83" x14ac:dyDescent="0.2">
      <c r="A64" s="9"/>
      <c r="B64" s="2">
        <f t="shared" si="2"/>
        <v>-1430</v>
      </c>
      <c r="C64" s="10">
        <f t="shared" si="10"/>
        <v>357.85750000000002</v>
      </c>
      <c r="D64" s="10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R64" s="9"/>
      <c r="S64" s="5">
        <f t="shared" si="9"/>
        <v>900</v>
      </c>
      <c r="T64" s="32">
        <f t="shared" si="4"/>
        <v>914.66971590743333</v>
      </c>
      <c r="U64" s="33">
        <f t="shared" si="5"/>
        <v>235.61944901923448</v>
      </c>
      <c r="V64" s="33">
        <f t="shared" si="6"/>
        <v>5747.0393199117116</v>
      </c>
      <c r="W64" s="35">
        <f t="shared" si="7"/>
        <v>14.759426014894135</v>
      </c>
      <c r="X64" s="10">
        <f t="shared" si="8"/>
        <v>29.51885202978827</v>
      </c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</row>
    <row r="65" spans="1:83" x14ac:dyDescent="0.2">
      <c r="A65" s="9"/>
      <c r="B65" s="2">
        <f t="shared" si="2"/>
        <v>-1420</v>
      </c>
      <c r="C65" s="10">
        <f t="shared" si="10"/>
        <v>352.87</v>
      </c>
      <c r="D65" s="10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R65" s="9"/>
      <c r="S65" s="5">
        <f t="shared" si="9"/>
        <v>950</v>
      </c>
      <c r="T65" s="32">
        <f t="shared" si="4"/>
        <v>967.22533316568342</v>
      </c>
      <c r="U65" s="33">
        <f t="shared" si="5"/>
        <v>248.70941840919195</v>
      </c>
      <c r="V65" s="33">
        <f t="shared" si="6"/>
        <v>6077.2560020785022</v>
      </c>
      <c r="W65" s="35">
        <f t="shared" si="7"/>
        <v>14.732864733143842</v>
      </c>
      <c r="X65" s="10">
        <f t="shared" si="8"/>
        <v>29.465729466287684</v>
      </c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</row>
    <row r="66" spans="1:83" ht="13.5" thickBot="1" x14ac:dyDescent="0.25">
      <c r="A66" s="9"/>
      <c r="B66" s="2">
        <f t="shared" si="2"/>
        <v>-1410</v>
      </c>
      <c r="C66" s="10">
        <f t="shared" si="10"/>
        <v>347.91750000000002</v>
      </c>
      <c r="D66" s="10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R66" s="9"/>
      <c r="S66" s="5">
        <f t="shared" si="9"/>
        <v>1000</v>
      </c>
      <c r="T66" s="32">
        <f t="shared" si="4"/>
        <v>1020.0570097760615</v>
      </c>
      <c r="U66" s="33">
        <f t="shared" si="5"/>
        <v>261.79938779914943</v>
      </c>
      <c r="V66" s="33">
        <f t="shared" si="6"/>
        <v>6409.2072163104931</v>
      </c>
      <c r="W66" s="35">
        <f t="shared" si="7"/>
        <v>14.705060458623807</v>
      </c>
      <c r="X66" s="10">
        <f t="shared" si="8"/>
        <v>29.410120917247614</v>
      </c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</row>
    <row r="67" spans="1:83" ht="13.5" thickBot="1" x14ac:dyDescent="0.25">
      <c r="A67" s="9"/>
      <c r="B67" s="2">
        <f t="shared" si="2"/>
        <v>-1400</v>
      </c>
      <c r="C67" s="10">
        <f t="shared" si="10"/>
        <v>343</v>
      </c>
      <c r="D67" s="10"/>
      <c r="E67" s="24"/>
      <c r="F67" s="10"/>
      <c r="G67" s="37" t="s">
        <v>34</v>
      </c>
      <c r="H67" s="40" t="s">
        <v>35</v>
      </c>
      <c r="I67" s="40" t="s">
        <v>37</v>
      </c>
      <c r="J67" s="41" t="s">
        <v>36</v>
      </c>
      <c r="K67" s="9"/>
      <c r="L67" s="9"/>
      <c r="M67" s="9"/>
      <c r="N67" s="9"/>
      <c r="O67" s="9"/>
      <c r="R67" s="9"/>
      <c r="S67" s="5">
        <f t="shared" si="9"/>
        <v>1050</v>
      </c>
      <c r="T67" s="32">
        <f t="shared" si="4"/>
        <v>1073.177725445745</v>
      </c>
      <c r="U67" s="33">
        <f t="shared" si="5"/>
        <v>274.88935718910687</v>
      </c>
      <c r="V67" s="33">
        <f t="shared" si="6"/>
        <v>6742.9745165131126</v>
      </c>
      <c r="W67" s="35">
        <f t="shared" si="7"/>
        <v>14.676040721454806</v>
      </c>
      <c r="X67" s="10">
        <f t="shared" si="8"/>
        <v>29.352081442909611</v>
      </c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</row>
    <row r="68" spans="1:83" x14ac:dyDescent="0.2">
      <c r="A68" s="9"/>
      <c r="B68" s="2">
        <f t="shared" si="2"/>
        <v>-1390</v>
      </c>
      <c r="C68" s="10">
        <f t="shared" si="10"/>
        <v>338.11750000000001</v>
      </c>
      <c r="D68" s="10"/>
      <c r="E68" s="24"/>
      <c r="F68" s="10"/>
      <c r="G68" s="38">
        <v>150</v>
      </c>
      <c r="H68" s="5">
        <f>300000000/G68/1000000</f>
        <v>2</v>
      </c>
      <c r="I68" s="5">
        <f>0.6*H68</f>
        <v>1.2</v>
      </c>
      <c r="J68" s="42">
        <f>H68/8</f>
        <v>0.25</v>
      </c>
      <c r="K68" s="9"/>
      <c r="L68" s="9"/>
      <c r="M68" s="9"/>
      <c r="N68" s="9"/>
      <c r="O68" s="9"/>
      <c r="R68" s="9"/>
      <c r="S68" s="5">
        <f t="shared" si="9"/>
        <v>1100</v>
      </c>
      <c r="T68" s="32">
        <f t="shared" si="4"/>
        <v>1126.6002492196126</v>
      </c>
      <c r="U68" s="33">
        <f t="shared" si="5"/>
        <v>287.97932657906438</v>
      </c>
      <c r="V68" s="33">
        <f t="shared" si="6"/>
        <v>7078.6381329615297</v>
      </c>
      <c r="W68" s="35">
        <f t="shared" si="7"/>
        <v>14.64583379191459</v>
      </c>
      <c r="X68" s="10">
        <f t="shared" si="8"/>
        <v>29.291667583829181</v>
      </c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</row>
    <row r="69" spans="1:83" x14ac:dyDescent="0.2">
      <c r="A69" s="9"/>
      <c r="B69" s="2">
        <f t="shared" si="2"/>
        <v>-1380</v>
      </c>
      <c r="C69" s="10">
        <f t="shared" si="10"/>
        <v>333.27</v>
      </c>
      <c r="D69" s="10"/>
      <c r="E69" s="24"/>
      <c r="F69" s="10"/>
      <c r="G69" s="38">
        <v>408</v>
      </c>
      <c r="H69" s="43">
        <f t="shared" ref="H69:H71" si="11">300000000/G69/1000000</f>
        <v>0.73529411764705876</v>
      </c>
      <c r="I69" s="43">
        <f t="shared" ref="I69:I71" si="12">0.6*H69</f>
        <v>0.44117647058823523</v>
      </c>
      <c r="J69" s="44">
        <f t="shared" ref="J69:J71" si="13">H69/8</f>
        <v>9.1911764705882346E-2</v>
      </c>
      <c r="K69" s="9"/>
      <c r="L69" s="9"/>
      <c r="M69" s="9"/>
      <c r="N69" s="9"/>
      <c r="O69" s="9"/>
      <c r="R69" s="9"/>
      <c r="S69" s="5">
        <f t="shared" si="9"/>
        <v>1150</v>
      </c>
      <c r="T69" s="32">
        <f t="shared" si="4"/>
        <v>1180.3371350092111</v>
      </c>
      <c r="U69" s="33">
        <f t="shared" si="5"/>
        <v>301.06929596902182</v>
      </c>
      <c r="V69" s="33">
        <f t="shared" si="6"/>
        <v>7416.2769442083227</v>
      </c>
      <c r="W69" s="35">
        <f t="shared" si="7"/>
        <v>14.614468602536498</v>
      </c>
      <c r="X69" s="10">
        <f t="shared" si="8"/>
        <v>29.228937205072995</v>
      </c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</row>
    <row r="70" spans="1:83" x14ac:dyDescent="0.2">
      <c r="A70" s="9"/>
      <c r="B70" s="2">
        <f t="shared" si="2"/>
        <v>-1370</v>
      </c>
      <c r="C70" s="10">
        <f t="shared" si="10"/>
        <v>328.45749999999998</v>
      </c>
      <c r="D70" s="10"/>
      <c r="E70" s="24"/>
      <c r="F70" s="10"/>
      <c r="G70" s="38">
        <v>603</v>
      </c>
      <c r="H70" s="43">
        <f t="shared" si="11"/>
        <v>0.49751243781094528</v>
      </c>
      <c r="I70" s="43">
        <f t="shared" si="12"/>
        <v>0.29850746268656714</v>
      </c>
      <c r="J70" s="44">
        <f t="shared" si="13"/>
        <v>6.2189054726368161E-2</v>
      </c>
      <c r="K70" s="9"/>
      <c r="L70" s="9"/>
      <c r="M70" s="9"/>
      <c r="N70" s="9"/>
      <c r="O70" s="9"/>
      <c r="R70" s="9"/>
      <c r="S70" s="5">
        <f t="shared" si="9"/>
        <v>1200</v>
      </c>
      <c r="T70" s="32">
        <f t="shared" si="4"/>
        <v>1234.4007177501969</v>
      </c>
      <c r="U70" s="33">
        <f t="shared" si="5"/>
        <v>314.15926535897933</v>
      </c>
      <c r="V70" s="33">
        <f t="shared" si="6"/>
        <v>7755.9684529399728</v>
      </c>
      <c r="W70" s="35">
        <f t="shared" si="7"/>
        <v>14.581974670920939</v>
      </c>
      <c r="X70" s="10">
        <f t="shared" si="8"/>
        <v>29.163949341841878</v>
      </c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</row>
    <row r="71" spans="1:83" ht="13.5" thickBot="1" x14ac:dyDescent="0.25">
      <c r="A71" s="9"/>
      <c r="B71" s="2">
        <f t="shared" si="2"/>
        <v>-1360</v>
      </c>
      <c r="C71" s="10">
        <f t="shared" si="10"/>
        <v>323.68</v>
      </c>
      <c r="D71" s="10"/>
      <c r="E71" s="24"/>
      <c r="F71" s="10"/>
      <c r="G71" s="39">
        <v>1420</v>
      </c>
      <c r="H71" s="45">
        <f t="shared" si="11"/>
        <v>0.21126760563380284</v>
      </c>
      <c r="I71" s="45">
        <f t="shared" si="12"/>
        <v>0.12676056338028169</v>
      </c>
      <c r="J71" s="46">
        <f t="shared" si="13"/>
        <v>2.6408450704225355E-2</v>
      </c>
      <c r="K71" s="9"/>
      <c r="L71" s="9"/>
      <c r="M71" s="9"/>
      <c r="N71" s="9"/>
      <c r="O71" s="9"/>
      <c r="R71" s="9"/>
      <c r="S71" s="5">
        <f t="shared" si="9"/>
        <v>1250</v>
      </c>
      <c r="T71" s="32">
        <f t="shared" si="4"/>
        <v>1288.8031101715592</v>
      </c>
      <c r="U71" s="33">
        <f t="shared" si="5"/>
        <v>327.24923474893677</v>
      </c>
      <c r="V71" s="33">
        <f t="shared" si="6"/>
        <v>8097.7887656772946</v>
      </c>
      <c r="W71" s="35">
        <f t="shared" si="7"/>
        <v>14.548382023615765</v>
      </c>
      <c r="X71" s="10">
        <f t="shared" si="8"/>
        <v>29.096764047231531</v>
      </c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</row>
    <row r="72" spans="1:83" x14ac:dyDescent="0.2">
      <c r="A72" s="9"/>
      <c r="B72" s="2">
        <f t="shared" si="2"/>
        <v>-1350</v>
      </c>
      <c r="C72" s="10">
        <f t="shared" si="10"/>
        <v>318.9375</v>
      </c>
      <c r="D72" s="10"/>
      <c r="E72" s="24"/>
      <c r="F72" s="10"/>
      <c r="G72" s="10"/>
      <c r="H72" s="9"/>
      <c r="I72" s="9"/>
      <c r="J72" s="9"/>
      <c r="K72" s="9"/>
      <c r="L72" s="9"/>
      <c r="M72" s="9"/>
      <c r="N72" s="9"/>
      <c r="O72" s="9"/>
      <c r="R72" s="9"/>
      <c r="S72" s="5">
        <f t="shared" si="9"/>
        <v>1300</v>
      </c>
      <c r="T72" s="32">
        <f t="shared" si="4"/>
        <v>1343.5562001571971</v>
      </c>
      <c r="U72" s="33">
        <f t="shared" si="5"/>
        <v>340.33920413889422</v>
      </c>
      <c r="V72" s="33">
        <f t="shared" si="6"/>
        <v>8441.8125761977353</v>
      </c>
      <c r="W72" s="35">
        <f t="shared" si="7"/>
        <v>14.513721121392976</v>
      </c>
      <c r="X72" s="10">
        <f t="shared" si="8"/>
        <v>29.027442242785952</v>
      </c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</row>
    <row r="73" spans="1:83" x14ac:dyDescent="0.2">
      <c r="A73" s="9"/>
      <c r="B73" s="2">
        <f t="shared" si="2"/>
        <v>-1340</v>
      </c>
      <c r="C73" s="10">
        <f t="shared" si="10"/>
        <v>314.23</v>
      </c>
      <c r="D73" s="10"/>
      <c r="E73" s="24"/>
      <c r="F73" s="10"/>
      <c r="G73" s="10"/>
      <c r="H73" s="9"/>
      <c r="I73" s="9"/>
      <c r="J73" s="9"/>
      <c r="K73" s="9"/>
      <c r="L73" s="9"/>
      <c r="M73" s="9"/>
      <c r="N73" s="9"/>
      <c r="O73" s="9"/>
      <c r="R73" s="9"/>
      <c r="S73" s="5">
        <f t="shared" si="9"/>
        <v>1350</v>
      </c>
      <c r="T73" s="32">
        <f t="shared" si="4"/>
        <v>1398.6716486780422</v>
      </c>
      <c r="U73" s="33">
        <f t="shared" si="5"/>
        <v>353.42917352885178</v>
      </c>
      <c r="V73" s="33">
        <f t="shared" si="6"/>
        <v>8788.1131525425226</v>
      </c>
      <c r="W73" s="35">
        <f t="shared" si="7"/>
        <v>14.478022786219581</v>
      </c>
      <c r="X73" s="10">
        <f t="shared" si="8"/>
        <v>28.956045572439162</v>
      </c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</row>
    <row r="74" spans="1:83" x14ac:dyDescent="0.2">
      <c r="A74" s="9"/>
      <c r="B74" s="2">
        <f t="shared" si="2"/>
        <v>-1330</v>
      </c>
      <c r="C74" s="10">
        <f t="shared" si="10"/>
        <v>309.5575</v>
      </c>
      <c r="D74" s="10"/>
      <c r="E74" s="24"/>
      <c r="F74" s="10"/>
      <c r="G74" s="10"/>
      <c r="H74" s="9"/>
      <c r="I74" s="9"/>
      <c r="J74" s="9"/>
      <c r="K74" s="9"/>
      <c r="L74" s="9"/>
      <c r="M74" s="9"/>
      <c r="N74" s="9"/>
      <c r="O74" s="9"/>
      <c r="R74" s="9"/>
      <c r="S74" s="5">
        <f t="shared" si="9"/>
        <v>1400</v>
      </c>
      <c r="T74" s="32">
        <f t="shared" si="4"/>
        <v>1454.1608882709415</v>
      </c>
      <c r="U74" s="33">
        <f t="shared" si="5"/>
        <v>366.51914291880917</v>
      </c>
      <c r="V74" s="33">
        <f t="shared" si="6"/>
        <v>9136.7623274591951</v>
      </c>
      <c r="W74" s="35">
        <f t="shared" si="7"/>
        <v>14.441318130189764</v>
      </c>
      <c r="X74" s="10">
        <f t="shared" si="8"/>
        <v>28.882636260379527</v>
      </c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</row>
    <row r="75" spans="1:83" x14ac:dyDescent="0.2">
      <c r="A75" s="9"/>
      <c r="B75" s="2">
        <f t="shared" si="2"/>
        <v>-1320</v>
      </c>
      <c r="C75" s="10">
        <f t="shared" si="10"/>
        <v>304.92</v>
      </c>
      <c r="D75" s="10"/>
      <c r="E75" s="24"/>
      <c r="F75" s="10"/>
      <c r="G75" s="10"/>
      <c r="H75" s="9"/>
      <c r="I75" s="9"/>
      <c r="J75" s="9"/>
      <c r="K75" s="9"/>
      <c r="L75" s="9"/>
      <c r="M75" s="9"/>
      <c r="N75" s="9"/>
      <c r="O75" s="9"/>
      <c r="R75" s="9"/>
      <c r="S75" s="5">
        <f t="shared" si="9"/>
        <v>1450</v>
      </c>
      <c r="T75" s="32">
        <f t="shared" si="4"/>
        <v>1510.0351220388654</v>
      </c>
      <c r="U75" s="33">
        <f t="shared" si="5"/>
        <v>379.60911230876667</v>
      </c>
      <c r="V75" s="33">
        <f t="shared" si="6"/>
        <v>9487.8304921197323</v>
      </c>
      <c r="W75" s="35">
        <f t="shared" si="7"/>
        <v>14.403638486655144</v>
      </c>
      <c r="X75" s="10">
        <f t="shared" si="8"/>
        <v>28.807276973310287</v>
      </c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</row>
    <row r="76" spans="1:83" x14ac:dyDescent="0.2">
      <c r="A76" s="9"/>
      <c r="B76" s="2">
        <f t="shared" si="2"/>
        <v>-1310</v>
      </c>
      <c r="C76" s="10">
        <f t="shared" si="10"/>
        <v>300.3175</v>
      </c>
      <c r="D76" s="10"/>
      <c r="E76" s="24"/>
      <c r="F76" s="10"/>
      <c r="G76" s="10"/>
      <c r="H76" s="9"/>
      <c r="I76" s="9"/>
      <c r="J76" s="9"/>
      <c r="K76" s="9"/>
      <c r="L76" s="9"/>
      <c r="M76" s="9"/>
      <c r="N76" s="9"/>
      <c r="O76" s="9"/>
      <c r="R76" s="9"/>
      <c r="S76" s="5">
        <f t="shared" si="9"/>
        <v>1500</v>
      </c>
      <c r="T76" s="32">
        <f t="shared" si="4"/>
        <v>1566.3053231457493</v>
      </c>
      <c r="U76" s="33">
        <f t="shared" si="5"/>
        <v>392.69908169872411</v>
      </c>
      <c r="V76" s="33">
        <f t="shared" si="6"/>
        <v>9841.3865929465464</v>
      </c>
      <c r="W76" s="35">
        <f t="shared" si="7"/>
        <v>14.365015343758941</v>
      </c>
      <c r="X76" s="10">
        <f t="shared" si="8"/>
        <v>28.730030687517882</v>
      </c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</row>
    <row r="77" spans="1:83" x14ac:dyDescent="0.2">
      <c r="A77" s="9"/>
      <c r="B77" s="2">
        <f t="shared" si="2"/>
        <v>-1300</v>
      </c>
      <c r="C77" s="10">
        <f t="shared" si="10"/>
        <v>295.75</v>
      </c>
      <c r="D77" s="10"/>
      <c r="E77" s="24"/>
      <c r="F77" s="10"/>
      <c r="G77" s="10"/>
      <c r="H77" s="9"/>
      <c r="I77" s="9"/>
      <c r="J77" s="9"/>
      <c r="K77" s="9"/>
      <c r="L77" s="9"/>
      <c r="M77" s="9"/>
      <c r="N77" s="9"/>
      <c r="O77" s="9"/>
      <c r="R77" s="9"/>
      <c r="S77" s="5">
        <f t="shared" si="9"/>
        <v>1550</v>
      </c>
      <c r="T77" s="32">
        <f t="shared" si="4"/>
        <v>1622.9822347782979</v>
      </c>
      <c r="U77" s="33">
        <f t="shared" si="5"/>
        <v>405.78905108868162</v>
      </c>
      <c r="V77" s="33">
        <f t="shared" si="6"/>
        <v>10197.498131372491</v>
      </c>
      <c r="W77" s="35">
        <f t="shared" si="7"/>
        <v>14.325480280550321</v>
      </c>
      <c r="X77" s="10">
        <f t="shared" si="8"/>
        <v>28.650960561100643</v>
      </c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</row>
    <row r="78" spans="1:83" x14ac:dyDescent="0.2">
      <c r="A78" s="9"/>
      <c r="B78" s="2">
        <f t="shared" si="2"/>
        <v>-1290</v>
      </c>
      <c r="C78" s="10">
        <f t="shared" si="10"/>
        <v>291.21749999999997</v>
      </c>
      <c r="D78" s="10"/>
      <c r="E78" s="24"/>
      <c r="F78" s="10"/>
      <c r="G78" s="10"/>
      <c r="H78" s="9"/>
      <c r="I78" s="9"/>
      <c r="J78" s="9"/>
      <c r="K78" s="9"/>
      <c r="L78" s="9"/>
      <c r="M78" s="9"/>
      <c r="N78" s="9"/>
      <c r="O78" s="9"/>
      <c r="R78" s="9"/>
      <c r="S78" s="5">
        <f t="shared" si="9"/>
        <v>1600</v>
      </c>
      <c r="T78" s="32">
        <f t="shared" si="4"/>
        <v>1680.076370546474</v>
      </c>
      <c r="U78" s="33">
        <f t="shared" si="5"/>
        <v>418.87902047863912</v>
      </c>
      <c r="V78" s="33">
        <f t="shared" si="6"/>
        <v>10556.231166357211</v>
      </c>
      <c r="W78" s="35">
        <f t="shared" si="7"/>
        <v>14.285064905825433</v>
      </c>
      <c r="X78" s="10">
        <f t="shared" si="8"/>
        <v>28.570129811650865</v>
      </c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</row>
    <row r="79" spans="1:83" x14ac:dyDescent="0.2">
      <c r="A79" s="9"/>
      <c r="B79" s="2">
        <f t="shared" si="2"/>
        <v>-1280</v>
      </c>
      <c r="C79" s="10">
        <f t="shared" si="10"/>
        <v>286.71999999999997</v>
      </c>
      <c r="D79" s="10"/>
      <c r="E79" s="24"/>
      <c r="F79" s="10"/>
      <c r="G79" s="10"/>
      <c r="H79" s="9"/>
      <c r="I79" s="9"/>
      <c r="J79" s="9"/>
      <c r="K79" s="9"/>
      <c r="L79" s="9"/>
      <c r="M79" s="9"/>
      <c r="N79" s="9"/>
      <c r="O79" s="9"/>
      <c r="R79" s="9"/>
      <c r="S79" s="5">
        <f t="shared" si="9"/>
        <v>1650</v>
      </c>
      <c r="T79" s="32">
        <f t="shared" si="4"/>
        <v>1737.5980152940119</v>
      </c>
      <c r="U79" s="33">
        <f t="shared" si="5"/>
        <v>431.96898986859657</v>
      </c>
      <c r="V79" s="33">
        <f t="shared" si="6"/>
        <v>10917.650319479746</v>
      </c>
      <c r="W79" s="35">
        <f t="shared" si="7"/>
        <v>14.243800799813961</v>
      </c>
      <c r="X79" s="10">
        <f t="shared" si="8"/>
        <v>28.487601599627922</v>
      </c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</row>
    <row r="80" spans="1:83" x14ac:dyDescent="0.2">
      <c r="A80" s="9"/>
      <c r="B80" s="2">
        <f t="shared" si="2"/>
        <v>-1270</v>
      </c>
      <c r="C80" s="10">
        <f t="shared" si="10"/>
        <v>282.25749999999999</v>
      </c>
      <c r="D80" s="10"/>
      <c r="E80" s="24"/>
      <c r="F80" s="10"/>
      <c r="G80" s="10"/>
      <c r="H80" s="9"/>
      <c r="I80" s="9"/>
      <c r="J80" s="9"/>
      <c r="K80" s="9"/>
      <c r="L80" s="9"/>
      <c r="M80" s="9"/>
      <c r="N80" s="9"/>
      <c r="O80" s="9"/>
      <c r="R80" s="9"/>
      <c r="S80" s="5">
        <f t="shared" si="9"/>
        <v>1700</v>
      </c>
      <c r="T80" s="32">
        <f t="shared" si="4"/>
        <v>1795.5572262902324</v>
      </c>
      <c r="U80" s="33">
        <f t="shared" si="5"/>
        <v>445.05895925855401</v>
      </c>
      <c r="V80" s="33">
        <f t="shared" si="6"/>
        <v>11281.818782426919</v>
      </c>
      <c r="W80" s="35">
        <f t="shared" si="7"/>
        <v>14.201719458802815</v>
      </c>
      <c r="X80" s="10">
        <f t="shared" si="8"/>
        <v>28.40343891760563</v>
      </c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</row>
    <row r="81" spans="1:83" x14ac:dyDescent="0.2">
      <c r="A81" s="9"/>
      <c r="B81" s="2">
        <f t="shared" si="2"/>
        <v>-1260</v>
      </c>
      <c r="C81" s="10">
        <f t="shared" ref="C81:C113" si="14">$C$5*B81^2</f>
        <v>277.83</v>
      </c>
      <c r="D81" s="10"/>
      <c r="E81" s="24"/>
      <c r="F81" s="10"/>
      <c r="G81" s="10"/>
      <c r="H81" s="9"/>
      <c r="I81" s="9"/>
      <c r="J81" s="9"/>
      <c r="K81" s="9"/>
      <c r="L81" s="9"/>
      <c r="M81" s="9"/>
      <c r="N81" s="9"/>
      <c r="O81" s="9"/>
      <c r="R81" s="9"/>
      <c r="S81" s="5">
        <f t="shared" si="9"/>
        <v>1750</v>
      </c>
      <c r="T81" s="32">
        <f t="shared" si="4"/>
        <v>1853.9638347745563</v>
      </c>
      <c r="U81" s="33">
        <f t="shared" si="5"/>
        <v>458.14892864851146</v>
      </c>
      <c r="V81" s="33">
        <f t="shared" si="6"/>
        <v>11648.798326697814</v>
      </c>
      <c r="W81" s="35">
        <f t="shared" si="7"/>
        <v>14.158852242763421</v>
      </c>
      <c r="X81" s="10">
        <f t="shared" si="8"/>
        <v>28.317704485526843</v>
      </c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</row>
    <row r="82" spans="1:83" x14ac:dyDescent="0.2">
      <c r="A82" s="9"/>
      <c r="B82" s="2">
        <f t="shared" si="2"/>
        <v>-1250</v>
      </c>
      <c r="C82" s="10">
        <f t="shared" si="14"/>
        <v>273.4375</v>
      </c>
      <c r="D82" s="10"/>
      <c r="E82" s="24"/>
      <c r="F82" s="10"/>
      <c r="G82" s="10"/>
      <c r="H82" s="9"/>
      <c r="I82" s="9"/>
      <c r="J82" s="9"/>
      <c r="K82" s="9"/>
      <c r="L82" s="9"/>
      <c r="M82" s="9"/>
      <c r="N82" s="9"/>
      <c r="O82" s="9"/>
      <c r="R82" s="9"/>
      <c r="S82" s="5">
        <f t="shared" si="9"/>
        <v>1800</v>
      </c>
      <c r="T82" s="32">
        <f t="shared" si="4"/>
        <v>1912.8274478254943</v>
      </c>
      <c r="U82" s="33">
        <f t="shared" si="5"/>
        <v>471.23889803846896</v>
      </c>
      <c r="V82" s="33">
        <f t="shared" si="6"/>
        <v>12018.649315346973</v>
      </c>
      <c r="W82" s="35">
        <f t="shared" si="7"/>
        <v>14.115230326025301</v>
      </c>
      <c r="X82" s="10">
        <f t="shared" si="8"/>
        <v>28.230460652050603</v>
      </c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</row>
    <row r="83" spans="1:83" x14ac:dyDescent="0.2">
      <c r="A83" s="9"/>
      <c r="B83" s="2"/>
      <c r="C83" s="10"/>
      <c r="D83" s="10"/>
      <c r="E83" s="24"/>
      <c r="F83" s="10"/>
      <c r="G83" s="10"/>
      <c r="H83" s="9"/>
      <c r="I83" s="9"/>
      <c r="J83" s="9"/>
      <c r="K83" s="9"/>
      <c r="L83" s="9"/>
      <c r="M83" s="9"/>
      <c r="N83" s="9"/>
      <c r="O83" s="9"/>
      <c r="R83" s="9"/>
      <c r="S83" s="53">
        <v>1825</v>
      </c>
      <c r="T83" s="49">
        <f t="shared" ref="T83" si="15">1/(4*$C$5)*LN(2*$C$5*S83+SQRT(1+4*$C$5^2*S83^2))+0.5*S83*SQRT(1+4*$C$5^2*S83^2)</f>
        <v>1942.4335725088115</v>
      </c>
      <c r="U83" s="50">
        <f t="shared" ref="U83" si="16">2*PI()*S83/24</f>
        <v>477.78388273344768</v>
      </c>
      <c r="V83" s="50">
        <f t="shared" ref="V83" si="17">2*PI()*T83</f>
        <v>12204.670082959718</v>
      </c>
      <c r="W83" s="51">
        <f t="shared" ref="W83" si="18">U83/V83*360</f>
        <v>14.093146034663597</v>
      </c>
      <c r="X83" s="52">
        <f t="shared" ref="X83" si="19">W83*2</f>
        <v>28.186292069327195</v>
      </c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</row>
    <row r="84" spans="1:83" x14ac:dyDescent="0.2">
      <c r="A84" s="9"/>
      <c r="B84" s="2">
        <f>B82+10</f>
        <v>-1240</v>
      </c>
      <c r="C84" s="10">
        <f t="shared" si="14"/>
        <v>269.08</v>
      </c>
      <c r="D84" s="10"/>
      <c r="E84" s="24"/>
      <c r="F84" s="10"/>
      <c r="G84" s="10"/>
      <c r="H84" s="9"/>
      <c r="I84" s="9"/>
      <c r="J84" s="9"/>
      <c r="K84" s="9"/>
      <c r="L84" s="9"/>
      <c r="M84" s="9"/>
      <c r="N84" s="9"/>
      <c r="O84" s="9"/>
      <c r="R84" s="9"/>
      <c r="S84" s="5">
        <f>S82+50</f>
        <v>1850</v>
      </c>
      <c r="T84" s="32">
        <f>1/(4*$C$5)*LN(2*$C$5*S84+SQRT(1+4*$C$5^2*S84^2))+0.5*S84*SQRT(1+4*$C$5^2*S84^2)</f>
        <v>1972.1574505264134</v>
      </c>
      <c r="U84" s="33">
        <f>2*PI()*S84/24</f>
        <v>484.32886742842646</v>
      </c>
      <c r="V84" s="33">
        <f>2*PI()*T84</f>
        <v>12391.430716592313</v>
      </c>
      <c r="W84" s="35">
        <f>U84/V84*360</f>
        <v>14.070884651016529</v>
      </c>
      <c r="X84" s="10">
        <f>W84*2</f>
        <v>28.141769302033058</v>
      </c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</row>
    <row r="85" spans="1:83" x14ac:dyDescent="0.2">
      <c r="A85" s="9"/>
      <c r="B85" s="2">
        <f t="shared" ref="B85:B148" si="20">B84+10</f>
        <v>-1230</v>
      </c>
      <c r="C85" s="10">
        <f t="shared" si="14"/>
        <v>264.75749999999999</v>
      </c>
      <c r="D85" s="10"/>
      <c r="E85" s="24"/>
      <c r="F85" s="10"/>
      <c r="G85" s="10"/>
      <c r="H85" s="9"/>
      <c r="I85" s="9"/>
      <c r="J85" s="9"/>
      <c r="K85" s="9"/>
      <c r="L85" s="9"/>
      <c r="M85" s="9"/>
      <c r="N85" s="9"/>
      <c r="O85" s="9"/>
      <c r="R85" s="9"/>
      <c r="S85" s="53">
        <f>S84+50</f>
        <v>1900</v>
      </c>
      <c r="T85" s="49">
        <f>1/(4*$C$5)*LN(2*$C$5*S85+SQRT(1+4*$C$5^2*S85^2))+0.5*S85*SQRT(1+4*$C$5^2*S85^2)</f>
        <v>2031.9630084010946</v>
      </c>
      <c r="U85" s="50">
        <f>2*PI()*S85/24</f>
        <v>497.41883681838391</v>
      </c>
      <c r="V85" s="50">
        <f>2*PI()*T85</f>
        <v>12767.200119118188</v>
      </c>
      <c r="W85" s="51">
        <f>U85/V85*360</f>
        <v>14.025845885071499</v>
      </c>
      <c r="X85" s="52">
        <f>W85*2</f>
        <v>28.051691770142998</v>
      </c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</row>
    <row r="86" spans="1:83" x14ac:dyDescent="0.2">
      <c r="A86" s="9"/>
      <c r="B86" s="2">
        <f t="shared" si="20"/>
        <v>-1220</v>
      </c>
      <c r="C86" s="10">
        <f t="shared" si="14"/>
        <v>260.46999999999997</v>
      </c>
      <c r="D86" s="10"/>
      <c r="E86" s="24"/>
      <c r="F86" s="10"/>
      <c r="G86" s="10"/>
      <c r="H86" s="9"/>
      <c r="I86" s="9"/>
      <c r="J86" s="9"/>
      <c r="K86" s="9"/>
      <c r="L86" s="9"/>
      <c r="M86" s="9"/>
      <c r="N86" s="9"/>
      <c r="O86" s="9"/>
      <c r="R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</row>
    <row r="87" spans="1:83" x14ac:dyDescent="0.2">
      <c r="A87" s="9"/>
      <c r="B87" s="2">
        <f t="shared" si="20"/>
        <v>-1210</v>
      </c>
      <c r="C87" s="10">
        <f t="shared" si="14"/>
        <v>256.21749999999997</v>
      </c>
      <c r="D87" s="10"/>
      <c r="E87" s="24"/>
      <c r="F87" s="10"/>
      <c r="G87" s="10"/>
      <c r="H87" s="9"/>
      <c r="I87" s="9"/>
      <c r="J87" s="9"/>
      <c r="K87" s="9"/>
      <c r="L87" s="9"/>
      <c r="M87" s="9"/>
      <c r="N87" s="9"/>
      <c r="O87" s="9"/>
      <c r="R87" s="9"/>
      <c r="S87" s="9"/>
      <c r="T87" s="9"/>
      <c r="U87" s="2"/>
      <c r="V87" s="2"/>
      <c r="W87" s="2"/>
      <c r="X87" s="2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</row>
    <row r="88" spans="1:83" x14ac:dyDescent="0.2">
      <c r="A88" s="9"/>
      <c r="B88" s="2">
        <f t="shared" si="20"/>
        <v>-1200</v>
      </c>
      <c r="C88" s="10">
        <f t="shared" si="14"/>
        <v>252</v>
      </c>
      <c r="D88" s="10"/>
      <c r="E88" s="24"/>
      <c r="F88" s="10"/>
      <c r="G88" s="10"/>
      <c r="H88" s="9"/>
      <c r="I88" s="9"/>
      <c r="J88" s="9"/>
      <c r="K88" s="9"/>
      <c r="L88" s="9"/>
      <c r="M88" s="9"/>
      <c r="N88" s="9"/>
      <c r="O88" s="9"/>
      <c r="R88" s="9"/>
      <c r="S88" s="9"/>
      <c r="T88" s="9"/>
      <c r="U88" s="2"/>
      <c r="V88" s="2"/>
      <c r="W88" s="2"/>
      <c r="X88" s="2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</row>
    <row r="89" spans="1:83" x14ac:dyDescent="0.2">
      <c r="A89" s="9"/>
      <c r="B89" s="2">
        <f t="shared" si="20"/>
        <v>-1190</v>
      </c>
      <c r="C89" s="10">
        <f t="shared" si="14"/>
        <v>247.8175</v>
      </c>
      <c r="D89" s="10"/>
      <c r="E89" s="24"/>
      <c r="F89" s="10"/>
      <c r="G89" s="10"/>
      <c r="H89" s="9"/>
      <c r="I89" s="9"/>
      <c r="J89" s="9"/>
      <c r="K89" s="9"/>
      <c r="L89" s="9"/>
      <c r="M89" s="9"/>
      <c r="N89" s="9"/>
      <c r="O89" s="9"/>
      <c r="R89" s="9"/>
      <c r="S89" s="9"/>
      <c r="T89" s="54">
        <f>U85*2</f>
        <v>994.83767363676782</v>
      </c>
      <c r="U89" s="55" t="s">
        <v>38</v>
      </c>
      <c r="V89" s="2"/>
      <c r="W89" s="2"/>
      <c r="X89" s="2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</row>
    <row r="90" spans="1:83" x14ac:dyDescent="0.2">
      <c r="A90" s="9"/>
      <c r="B90" s="2">
        <f t="shared" si="20"/>
        <v>-1180</v>
      </c>
      <c r="C90" s="10">
        <f t="shared" si="14"/>
        <v>243.67</v>
      </c>
      <c r="D90" s="10"/>
      <c r="E90" s="24"/>
      <c r="F90" s="10"/>
      <c r="G90" s="10"/>
      <c r="H90" s="9"/>
      <c r="I90" s="9"/>
      <c r="J90" s="9"/>
      <c r="K90" s="9"/>
      <c r="L90" s="9"/>
      <c r="M90" s="9"/>
      <c r="N90" s="9"/>
      <c r="O90" s="9"/>
      <c r="R90" s="9"/>
      <c r="S90" s="9"/>
      <c r="T90" s="9"/>
      <c r="U90" s="2"/>
      <c r="V90" s="2"/>
      <c r="W90" s="2"/>
      <c r="X90" s="2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</row>
    <row r="91" spans="1:83" x14ac:dyDescent="0.2">
      <c r="A91" s="9"/>
      <c r="B91" s="2">
        <f t="shared" si="20"/>
        <v>-1170</v>
      </c>
      <c r="C91" s="10">
        <f t="shared" si="14"/>
        <v>239.5575</v>
      </c>
      <c r="D91" s="10"/>
      <c r="E91" s="24"/>
      <c r="F91" s="10"/>
      <c r="G91" s="10"/>
      <c r="H91" s="9"/>
      <c r="I91" s="9"/>
      <c r="J91" s="9"/>
      <c r="K91" s="9"/>
      <c r="L91" s="9"/>
      <c r="M91" s="9"/>
      <c r="N91" s="9"/>
      <c r="O91" s="9"/>
      <c r="R91" s="9"/>
      <c r="S91" s="9"/>
      <c r="T91" s="9"/>
      <c r="U91" s="2"/>
      <c r="V91" s="2"/>
      <c r="W91" s="2"/>
      <c r="X91" s="2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</row>
    <row r="92" spans="1:83" x14ac:dyDescent="0.2">
      <c r="A92" s="9"/>
      <c r="B92" s="2">
        <f t="shared" si="20"/>
        <v>-1160</v>
      </c>
      <c r="C92" s="10">
        <f t="shared" si="14"/>
        <v>235.48</v>
      </c>
      <c r="D92" s="10"/>
      <c r="E92" s="24"/>
      <c r="F92" s="10"/>
      <c r="G92" s="10"/>
      <c r="H92" s="9"/>
      <c r="I92" s="9"/>
      <c r="J92" s="9"/>
      <c r="K92" s="9"/>
      <c r="L92" s="9"/>
      <c r="M92" s="9"/>
      <c r="N92" s="9"/>
      <c r="O92" s="9"/>
      <c r="R92" s="9"/>
      <c r="S92" s="9"/>
      <c r="T92" s="9"/>
      <c r="U92" s="2"/>
      <c r="V92" s="2"/>
      <c r="W92" s="2"/>
      <c r="X92" s="2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</row>
    <row r="93" spans="1:83" x14ac:dyDescent="0.2">
      <c r="A93" s="9"/>
      <c r="B93" s="2">
        <f t="shared" si="20"/>
        <v>-1150</v>
      </c>
      <c r="C93" s="10">
        <f t="shared" si="14"/>
        <v>231.4375</v>
      </c>
      <c r="D93" s="10"/>
      <c r="E93" s="24"/>
      <c r="F93" s="10"/>
      <c r="G93" s="10"/>
      <c r="H93" s="9"/>
      <c r="I93" s="9"/>
      <c r="J93" s="9"/>
      <c r="K93" s="9"/>
      <c r="L93" s="9"/>
      <c r="M93" s="9"/>
      <c r="N93" s="9"/>
      <c r="O93" s="9"/>
      <c r="R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</row>
    <row r="94" spans="1:83" x14ac:dyDescent="0.2">
      <c r="A94" s="9"/>
      <c r="B94" s="2">
        <f t="shared" si="20"/>
        <v>-1140</v>
      </c>
      <c r="C94" s="10">
        <f t="shared" si="14"/>
        <v>227.43</v>
      </c>
      <c r="D94" s="10"/>
      <c r="E94" s="24"/>
      <c r="F94" s="10"/>
      <c r="G94" s="10"/>
      <c r="H94" s="9"/>
      <c r="I94" s="9"/>
      <c r="J94" s="9"/>
      <c r="K94" s="9"/>
      <c r="L94" s="9"/>
      <c r="M94" s="9"/>
      <c r="N94" s="9"/>
      <c r="O94" s="9"/>
      <c r="R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</row>
    <row r="95" spans="1:83" x14ac:dyDescent="0.2">
      <c r="A95" s="9"/>
      <c r="B95" s="2">
        <f t="shared" si="20"/>
        <v>-1130</v>
      </c>
      <c r="C95" s="10">
        <f t="shared" si="14"/>
        <v>223.45750000000001</v>
      </c>
      <c r="D95" s="10"/>
      <c r="E95" s="24"/>
      <c r="F95" s="10"/>
      <c r="G95" s="10"/>
      <c r="H95" s="9"/>
      <c r="I95" s="9"/>
      <c r="J95" s="9"/>
      <c r="K95" s="9"/>
      <c r="L95" s="9"/>
      <c r="M95" s="9"/>
      <c r="N95" s="9"/>
      <c r="O95" s="9"/>
      <c r="R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</row>
    <row r="96" spans="1:83" x14ac:dyDescent="0.2">
      <c r="A96" s="9"/>
      <c r="B96" s="2">
        <f t="shared" si="20"/>
        <v>-1120</v>
      </c>
      <c r="C96" s="10">
        <f t="shared" si="14"/>
        <v>219.52</v>
      </c>
      <c r="D96" s="10"/>
      <c r="E96" s="24"/>
      <c r="F96" s="10"/>
      <c r="G96" s="10"/>
      <c r="H96" s="9"/>
      <c r="I96" s="9"/>
      <c r="J96" s="9"/>
      <c r="K96" s="9"/>
      <c r="L96" s="9"/>
      <c r="M96" s="9"/>
      <c r="N96" s="9"/>
      <c r="O96" s="9"/>
      <c r="R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</row>
    <row r="97" spans="1:83" x14ac:dyDescent="0.2">
      <c r="A97" s="9"/>
      <c r="B97" s="2">
        <f t="shared" si="20"/>
        <v>-1110</v>
      </c>
      <c r="C97" s="10">
        <f t="shared" si="14"/>
        <v>215.61750000000001</v>
      </c>
      <c r="D97" s="10"/>
      <c r="E97" s="24"/>
      <c r="F97" s="10"/>
      <c r="G97" s="10"/>
      <c r="H97" s="9"/>
      <c r="I97" s="9"/>
      <c r="J97" s="9"/>
      <c r="K97" s="9"/>
      <c r="L97" s="9"/>
      <c r="M97" s="9"/>
      <c r="N97" s="9"/>
      <c r="O97" s="9"/>
      <c r="R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</row>
    <row r="98" spans="1:83" x14ac:dyDescent="0.2">
      <c r="A98" s="9"/>
      <c r="B98" s="2">
        <f t="shared" si="20"/>
        <v>-1100</v>
      </c>
      <c r="C98" s="10">
        <f t="shared" si="14"/>
        <v>211.75</v>
      </c>
      <c r="D98" s="10"/>
      <c r="E98" s="24"/>
      <c r="F98" s="10"/>
      <c r="G98" s="10"/>
      <c r="H98" s="9"/>
      <c r="I98" s="9"/>
      <c r="J98" s="9"/>
      <c r="K98" s="9"/>
      <c r="L98" s="9"/>
      <c r="M98" s="9"/>
      <c r="N98" s="9"/>
      <c r="O98" s="9"/>
      <c r="P98" s="2"/>
      <c r="Q98" s="10"/>
      <c r="R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</row>
    <row r="99" spans="1:83" x14ac:dyDescent="0.2">
      <c r="A99" s="9"/>
      <c r="B99" s="2">
        <f t="shared" si="20"/>
        <v>-1090</v>
      </c>
      <c r="C99" s="10">
        <f t="shared" si="14"/>
        <v>207.91749999999999</v>
      </c>
      <c r="D99" s="10"/>
      <c r="E99" s="24"/>
      <c r="F99" s="10"/>
      <c r="G99" s="10"/>
      <c r="H99" s="9"/>
      <c r="I99" s="9"/>
      <c r="J99" s="9"/>
      <c r="K99" s="9"/>
      <c r="L99" s="9"/>
      <c r="M99" s="9"/>
      <c r="N99" s="9"/>
      <c r="O99" s="9"/>
      <c r="P99" s="2"/>
      <c r="Q99" s="10"/>
      <c r="R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</row>
    <row r="100" spans="1:83" x14ac:dyDescent="0.2">
      <c r="A100" s="9"/>
      <c r="B100" s="2">
        <f t="shared" si="20"/>
        <v>-1080</v>
      </c>
      <c r="C100" s="10">
        <f t="shared" si="14"/>
        <v>204.12</v>
      </c>
      <c r="D100" s="10"/>
      <c r="E100" s="24"/>
      <c r="F100" s="10"/>
      <c r="G100" s="10"/>
      <c r="H100" s="9"/>
      <c r="I100" s="9"/>
      <c r="J100" s="9"/>
      <c r="K100" s="9"/>
      <c r="L100" s="9"/>
      <c r="M100" s="9"/>
      <c r="N100" s="9"/>
      <c r="O100" s="9"/>
      <c r="P100" s="2"/>
      <c r="Q100" s="10"/>
      <c r="R100" s="9"/>
      <c r="S100" s="9"/>
      <c r="T100" s="9"/>
      <c r="U100" s="2"/>
      <c r="V100" s="2"/>
      <c r="W100" s="2"/>
      <c r="X100" s="2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</row>
    <row r="101" spans="1:83" x14ac:dyDescent="0.2">
      <c r="A101" s="9"/>
      <c r="B101" s="2">
        <f t="shared" si="20"/>
        <v>-1070</v>
      </c>
      <c r="C101" s="10">
        <f t="shared" si="14"/>
        <v>200.35749999999999</v>
      </c>
      <c r="D101" s="10"/>
      <c r="E101" s="24"/>
      <c r="F101" s="10"/>
      <c r="G101" s="10"/>
      <c r="H101" s="9"/>
      <c r="I101" s="9"/>
      <c r="J101" s="9"/>
      <c r="K101" s="9"/>
      <c r="L101" s="9"/>
      <c r="M101" s="9"/>
      <c r="N101" s="9"/>
      <c r="O101" s="9"/>
      <c r="P101" s="2"/>
      <c r="Q101" s="10"/>
      <c r="R101" s="9"/>
      <c r="S101" s="9"/>
      <c r="T101" s="9"/>
      <c r="U101" s="2"/>
      <c r="V101" s="2"/>
      <c r="W101" s="2"/>
      <c r="X101" s="2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</row>
    <row r="102" spans="1:83" x14ac:dyDescent="0.2">
      <c r="A102" s="9"/>
      <c r="B102" s="2">
        <f t="shared" si="20"/>
        <v>-1060</v>
      </c>
      <c r="C102" s="10">
        <f t="shared" si="14"/>
        <v>196.63</v>
      </c>
      <c r="D102" s="10"/>
      <c r="E102" s="24"/>
      <c r="F102" s="10"/>
      <c r="G102" s="10"/>
      <c r="H102" s="9"/>
      <c r="I102" s="9"/>
      <c r="J102" s="9"/>
      <c r="K102" s="9"/>
      <c r="L102" s="9"/>
      <c r="M102" s="9"/>
      <c r="N102" s="9"/>
      <c r="O102" s="9"/>
      <c r="P102" s="2"/>
      <c r="Q102" s="10"/>
      <c r="R102" s="9"/>
      <c r="S102" s="9"/>
      <c r="T102" s="9"/>
      <c r="U102" s="2"/>
      <c r="V102" s="2"/>
      <c r="W102" s="2"/>
      <c r="X102" s="2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</row>
    <row r="103" spans="1:83" x14ac:dyDescent="0.2">
      <c r="A103" s="9"/>
      <c r="B103" s="2">
        <f t="shared" si="20"/>
        <v>-1050</v>
      </c>
      <c r="C103" s="10">
        <f t="shared" si="14"/>
        <v>192.9375</v>
      </c>
      <c r="D103" s="10"/>
      <c r="E103" s="24"/>
      <c r="F103" s="10"/>
      <c r="G103" s="10"/>
      <c r="H103" s="9"/>
      <c r="I103" s="9"/>
      <c r="J103" s="9"/>
      <c r="K103" s="9"/>
      <c r="L103" s="9"/>
      <c r="M103" s="9"/>
      <c r="N103" s="9"/>
      <c r="O103" s="9"/>
      <c r="P103" s="2"/>
      <c r="Q103" s="10"/>
      <c r="R103" s="9"/>
      <c r="S103" s="9"/>
      <c r="T103" s="9"/>
      <c r="U103" s="2"/>
      <c r="V103" s="2"/>
      <c r="W103" s="2"/>
      <c r="X103" s="2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</row>
    <row r="104" spans="1:83" x14ac:dyDescent="0.2">
      <c r="A104" s="9"/>
      <c r="B104" s="2">
        <f t="shared" si="20"/>
        <v>-1040</v>
      </c>
      <c r="C104" s="10">
        <f t="shared" si="14"/>
        <v>189.28</v>
      </c>
      <c r="D104" s="10"/>
      <c r="E104" s="24"/>
      <c r="F104" s="10"/>
      <c r="G104" s="10"/>
      <c r="H104" s="9"/>
      <c r="I104" s="9"/>
      <c r="J104" s="9"/>
      <c r="K104" s="9"/>
      <c r="L104" s="9"/>
      <c r="M104" s="9"/>
      <c r="N104" s="9"/>
      <c r="O104" s="9"/>
      <c r="P104" s="2"/>
      <c r="Q104" s="10"/>
      <c r="R104" s="9"/>
      <c r="S104" s="9"/>
      <c r="T104" s="9"/>
      <c r="U104" s="2"/>
      <c r="V104" s="2"/>
      <c r="W104" s="2"/>
      <c r="X104" s="2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</row>
    <row r="105" spans="1:83" x14ac:dyDescent="0.2">
      <c r="A105" s="9"/>
      <c r="B105" s="2">
        <f t="shared" si="20"/>
        <v>-1030</v>
      </c>
      <c r="C105" s="10">
        <f t="shared" si="14"/>
        <v>185.6575</v>
      </c>
      <c r="D105" s="10"/>
      <c r="E105" s="24"/>
      <c r="F105" s="10"/>
      <c r="G105" s="10"/>
      <c r="H105" s="9"/>
      <c r="I105" s="9"/>
      <c r="J105" s="9"/>
      <c r="K105" s="9"/>
      <c r="L105" s="9"/>
      <c r="M105" s="9"/>
      <c r="N105" s="9"/>
      <c r="O105" s="9"/>
      <c r="P105" s="2"/>
      <c r="Q105" s="10"/>
      <c r="R105" s="9"/>
      <c r="S105" s="9"/>
      <c r="T105" s="9"/>
      <c r="U105" s="2"/>
      <c r="V105" s="2"/>
      <c r="W105" s="2"/>
      <c r="X105" s="2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</row>
    <row r="106" spans="1:83" x14ac:dyDescent="0.2">
      <c r="A106" s="9"/>
      <c r="B106" s="2">
        <f t="shared" si="20"/>
        <v>-1020</v>
      </c>
      <c r="C106" s="10">
        <f t="shared" si="14"/>
        <v>182.07</v>
      </c>
      <c r="D106" s="10"/>
      <c r="E106" s="24"/>
      <c r="F106" s="10"/>
      <c r="G106" s="10"/>
      <c r="H106" s="9"/>
      <c r="I106" s="9"/>
      <c r="J106" s="9"/>
      <c r="K106" s="9"/>
      <c r="L106" s="9"/>
      <c r="M106" s="9"/>
      <c r="N106" s="9"/>
      <c r="O106" s="9"/>
      <c r="P106" s="2"/>
      <c r="Q106" s="10"/>
      <c r="R106" s="9"/>
      <c r="S106" s="9"/>
      <c r="T106" s="9"/>
      <c r="U106" s="2"/>
      <c r="V106" s="2"/>
      <c r="W106" s="2"/>
      <c r="X106" s="2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</row>
    <row r="107" spans="1:83" x14ac:dyDescent="0.2">
      <c r="A107" s="9"/>
      <c r="B107" s="2">
        <f t="shared" si="20"/>
        <v>-1010</v>
      </c>
      <c r="C107" s="10">
        <f t="shared" si="14"/>
        <v>178.51749999999998</v>
      </c>
      <c r="D107" s="10"/>
      <c r="E107" s="24"/>
      <c r="F107" s="10"/>
      <c r="G107" s="10"/>
      <c r="H107" s="9"/>
      <c r="I107" s="9"/>
      <c r="J107" s="9"/>
      <c r="K107" s="9"/>
      <c r="L107" s="9"/>
      <c r="M107" s="9"/>
      <c r="N107" s="9"/>
      <c r="O107" s="9"/>
      <c r="P107" s="2"/>
      <c r="Q107" s="10"/>
      <c r="R107" s="9"/>
      <c r="S107" s="9"/>
      <c r="T107" s="9"/>
      <c r="U107" s="2"/>
      <c r="V107" s="2"/>
      <c r="W107" s="2"/>
      <c r="X107" s="2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</row>
    <row r="108" spans="1:83" x14ac:dyDescent="0.2">
      <c r="A108" s="9"/>
      <c r="B108" s="2">
        <f t="shared" si="20"/>
        <v>-1000</v>
      </c>
      <c r="C108" s="10">
        <f t="shared" si="14"/>
        <v>175</v>
      </c>
      <c r="D108" s="10"/>
      <c r="E108" s="24"/>
      <c r="F108" s="10"/>
      <c r="G108" s="10"/>
      <c r="H108" s="9"/>
      <c r="I108" s="9"/>
      <c r="J108" s="9"/>
      <c r="K108" s="9"/>
      <c r="L108" s="9"/>
      <c r="M108" s="9"/>
      <c r="N108" s="9"/>
      <c r="O108" s="9"/>
      <c r="P108" s="2"/>
      <c r="Q108" s="10"/>
      <c r="R108" s="9"/>
      <c r="S108" s="9"/>
      <c r="T108" s="9"/>
      <c r="U108" s="2"/>
      <c r="V108" s="2"/>
      <c r="W108" s="2"/>
      <c r="X108" s="2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</row>
    <row r="109" spans="1:83" x14ac:dyDescent="0.2">
      <c r="A109" s="9"/>
      <c r="B109" s="2">
        <f t="shared" si="20"/>
        <v>-990</v>
      </c>
      <c r="C109" s="10">
        <f t="shared" si="14"/>
        <v>171.51749999999998</v>
      </c>
      <c r="D109" s="10"/>
      <c r="E109" s="24"/>
      <c r="F109" s="10"/>
      <c r="G109" s="10"/>
      <c r="H109" s="9"/>
      <c r="I109" s="9"/>
      <c r="J109" s="9"/>
      <c r="K109" s="9"/>
      <c r="L109" s="9"/>
      <c r="M109" s="9"/>
      <c r="N109" s="9"/>
      <c r="O109" s="9"/>
      <c r="P109" s="2"/>
      <c r="Q109" s="10"/>
      <c r="R109" s="9"/>
      <c r="S109" s="9"/>
      <c r="T109" s="9"/>
      <c r="U109" s="2"/>
      <c r="V109" s="2"/>
      <c r="W109" s="2"/>
      <c r="X109" s="2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</row>
    <row r="110" spans="1:83" x14ac:dyDescent="0.2">
      <c r="A110" s="9"/>
      <c r="B110" s="2">
        <f t="shared" si="20"/>
        <v>-980</v>
      </c>
      <c r="C110" s="10">
        <f t="shared" si="14"/>
        <v>168.07</v>
      </c>
      <c r="D110" s="10"/>
      <c r="E110" s="24"/>
      <c r="F110" s="10"/>
      <c r="G110" s="10"/>
      <c r="H110" s="9"/>
      <c r="I110" s="9"/>
      <c r="J110" s="9"/>
      <c r="K110" s="9"/>
      <c r="L110" s="9"/>
      <c r="M110" s="9"/>
      <c r="N110" s="9"/>
      <c r="O110" s="9"/>
      <c r="P110" s="2"/>
      <c r="Q110" s="10"/>
      <c r="R110" s="9"/>
      <c r="S110" s="9"/>
      <c r="T110" s="9"/>
      <c r="U110" s="2"/>
      <c r="V110" s="2"/>
      <c r="W110" s="2"/>
      <c r="X110" s="2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</row>
    <row r="111" spans="1:83" x14ac:dyDescent="0.2">
      <c r="A111" s="9"/>
      <c r="B111" s="2">
        <f t="shared" si="20"/>
        <v>-970</v>
      </c>
      <c r="C111" s="10">
        <f t="shared" si="14"/>
        <v>164.6575</v>
      </c>
      <c r="D111" s="10"/>
      <c r="E111" s="24"/>
      <c r="F111" s="10"/>
      <c r="G111" s="10"/>
      <c r="H111" s="9"/>
      <c r="I111" s="9"/>
      <c r="J111" s="9"/>
      <c r="K111" s="9"/>
      <c r="L111" s="9"/>
      <c r="M111" s="9"/>
      <c r="N111" s="9"/>
      <c r="O111" s="9"/>
      <c r="P111" s="2"/>
      <c r="Q111" s="10"/>
      <c r="R111" s="9"/>
      <c r="S111" s="9"/>
      <c r="T111" s="9"/>
      <c r="U111" s="2"/>
      <c r="V111" s="2"/>
      <c r="W111" s="2"/>
      <c r="X111" s="2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</row>
    <row r="112" spans="1:83" x14ac:dyDescent="0.2">
      <c r="A112" s="9"/>
      <c r="B112" s="2">
        <f t="shared" si="20"/>
        <v>-960</v>
      </c>
      <c r="C112" s="10">
        <f t="shared" si="14"/>
        <v>161.28</v>
      </c>
      <c r="D112" s="10"/>
      <c r="E112" s="24"/>
      <c r="F112" s="10"/>
      <c r="G112" s="10"/>
      <c r="H112" s="9"/>
      <c r="I112" s="9"/>
      <c r="J112" s="9"/>
      <c r="K112" s="9"/>
      <c r="L112" s="9"/>
      <c r="M112" s="9"/>
      <c r="N112" s="9"/>
      <c r="O112" s="9"/>
      <c r="P112" s="2"/>
      <c r="Q112" s="10"/>
      <c r="R112" s="9"/>
      <c r="S112" s="9"/>
      <c r="T112" s="9"/>
      <c r="U112" s="2"/>
      <c r="V112" s="2"/>
      <c r="W112" s="2"/>
      <c r="X112" s="2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</row>
    <row r="113" spans="1:83" x14ac:dyDescent="0.2">
      <c r="A113" s="9"/>
      <c r="B113" s="2">
        <f t="shared" si="20"/>
        <v>-950</v>
      </c>
      <c r="C113" s="10">
        <f t="shared" si="14"/>
        <v>157.9375</v>
      </c>
      <c r="D113" s="10"/>
      <c r="E113" s="24"/>
      <c r="F113" s="10"/>
      <c r="G113" s="10"/>
      <c r="H113" s="9"/>
      <c r="I113" s="9"/>
      <c r="J113" s="9"/>
      <c r="K113" s="9"/>
      <c r="L113" s="9"/>
      <c r="M113" s="9"/>
      <c r="N113" s="9"/>
      <c r="O113" s="9"/>
      <c r="P113" s="2"/>
      <c r="Q113" s="10"/>
      <c r="R113" s="9"/>
      <c r="S113" s="9"/>
      <c r="T113" s="9"/>
      <c r="U113" s="2"/>
      <c r="V113" s="2"/>
      <c r="W113" s="2"/>
      <c r="X113" s="2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</row>
    <row r="114" spans="1:83" x14ac:dyDescent="0.2">
      <c r="A114" s="9"/>
      <c r="B114" s="2">
        <f t="shared" si="20"/>
        <v>-940</v>
      </c>
      <c r="C114" s="10">
        <f t="shared" ref="C114:C145" si="21">$C$5*B114^2</f>
        <v>154.63</v>
      </c>
      <c r="D114" s="10"/>
      <c r="E114" s="24"/>
      <c r="F114" s="10"/>
      <c r="G114" s="10"/>
      <c r="H114" s="9"/>
      <c r="I114" s="9"/>
      <c r="J114" s="9"/>
      <c r="K114" s="9"/>
      <c r="L114" s="9"/>
      <c r="M114" s="9"/>
      <c r="N114" s="9"/>
      <c r="O114" s="9"/>
      <c r="P114" s="2"/>
      <c r="Q114" s="10"/>
      <c r="R114" s="9"/>
      <c r="S114" s="9"/>
      <c r="T114" s="9"/>
      <c r="U114" s="2"/>
      <c r="V114" s="2"/>
      <c r="W114" s="2"/>
      <c r="X114" s="2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</row>
    <row r="115" spans="1:83" x14ac:dyDescent="0.2">
      <c r="A115" s="9"/>
      <c r="B115" s="2">
        <f t="shared" si="20"/>
        <v>-930</v>
      </c>
      <c r="C115" s="10">
        <f t="shared" si="21"/>
        <v>151.35749999999999</v>
      </c>
      <c r="D115" s="10"/>
      <c r="E115" s="24"/>
      <c r="F115" s="10"/>
      <c r="G115" s="10"/>
      <c r="H115" s="9"/>
      <c r="I115" s="9"/>
      <c r="J115" s="9"/>
      <c r="K115" s="9"/>
      <c r="L115" s="9"/>
      <c r="M115" s="9"/>
      <c r="N115" s="9"/>
      <c r="O115" s="9"/>
      <c r="P115" s="2"/>
      <c r="Q115" s="10"/>
      <c r="R115" s="9"/>
      <c r="S115" s="9"/>
      <c r="T115" s="9"/>
      <c r="U115" s="2"/>
      <c r="V115" s="2"/>
      <c r="W115" s="2"/>
      <c r="X115" s="2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</row>
    <row r="116" spans="1:83" x14ac:dyDescent="0.2">
      <c r="A116" s="9"/>
      <c r="B116" s="2">
        <f t="shared" si="20"/>
        <v>-920</v>
      </c>
      <c r="C116" s="10">
        <f t="shared" si="21"/>
        <v>148.12</v>
      </c>
      <c r="D116" s="10"/>
      <c r="E116" s="24"/>
      <c r="F116" s="10"/>
      <c r="G116" s="10"/>
      <c r="H116" s="9"/>
      <c r="I116" s="9"/>
      <c r="J116" s="9"/>
      <c r="K116" s="9"/>
      <c r="L116" s="9"/>
      <c r="M116" s="9"/>
      <c r="N116" s="9"/>
      <c r="O116" s="9"/>
      <c r="P116" s="2"/>
      <c r="Q116" s="10"/>
      <c r="R116" s="9"/>
      <c r="S116" s="9"/>
      <c r="T116" s="9"/>
      <c r="U116" s="2"/>
      <c r="V116" s="2"/>
      <c r="W116" s="2"/>
      <c r="X116" s="2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</row>
    <row r="117" spans="1:83" x14ac:dyDescent="0.2">
      <c r="A117" s="9"/>
      <c r="B117" s="2">
        <f t="shared" si="20"/>
        <v>-910</v>
      </c>
      <c r="C117" s="10">
        <f t="shared" si="21"/>
        <v>144.91749999999999</v>
      </c>
      <c r="D117" s="10"/>
      <c r="E117" s="24"/>
      <c r="F117" s="10"/>
      <c r="G117" s="10"/>
      <c r="H117" s="9"/>
      <c r="I117" s="9"/>
      <c r="J117" s="9"/>
      <c r="K117" s="9"/>
      <c r="L117" s="9"/>
      <c r="M117" s="9"/>
      <c r="N117" s="9"/>
      <c r="O117" s="9"/>
      <c r="P117" s="2"/>
      <c r="Q117" s="10"/>
      <c r="R117" s="9"/>
      <c r="S117" s="9"/>
      <c r="T117" s="9"/>
      <c r="U117" s="2"/>
      <c r="V117" s="2"/>
      <c r="W117" s="2"/>
      <c r="X117" s="2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</row>
    <row r="118" spans="1:83" x14ac:dyDescent="0.2">
      <c r="A118" s="9"/>
      <c r="B118" s="2">
        <f t="shared" si="20"/>
        <v>-900</v>
      </c>
      <c r="C118" s="10">
        <f t="shared" si="21"/>
        <v>141.75</v>
      </c>
      <c r="D118" s="10"/>
      <c r="E118" s="24"/>
      <c r="F118" s="10"/>
      <c r="G118" s="10"/>
      <c r="H118" s="9"/>
      <c r="I118" s="9"/>
      <c r="J118" s="9"/>
      <c r="K118" s="9"/>
      <c r="L118" s="9"/>
      <c r="M118" s="9"/>
      <c r="N118" s="9"/>
      <c r="O118" s="9"/>
      <c r="P118" s="2"/>
      <c r="Q118" s="10"/>
      <c r="R118" s="9"/>
      <c r="S118" s="9"/>
      <c r="T118" s="9"/>
      <c r="U118" s="2"/>
      <c r="V118" s="2"/>
      <c r="W118" s="2"/>
      <c r="X118" s="2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</row>
    <row r="119" spans="1:83" x14ac:dyDescent="0.2">
      <c r="A119" s="9"/>
      <c r="B119" s="2">
        <f t="shared" si="20"/>
        <v>-890</v>
      </c>
      <c r="C119" s="10">
        <f t="shared" si="21"/>
        <v>138.61750000000001</v>
      </c>
      <c r="D119" s="10"/>
      <c r="E119" s="24"/>
      <c r="F119" s="10"/>
      <c r="G119" s="10"/>
      <c r="H119" s="9"/>
      <c r="I119" s="9"/>
      <c r="J119" s="9"/>
      <c r="K119" s="9"/>
      <c r="L119" s="9"/>
      <c r="M119" s="9"/>
      <c r="N119" s="9"/>
      <c r="O119" s="9"/>
      <c r="P119" s="2"/>
      <c r="Q119" s="10"/>
      <c r="R119" s="9"/>
      <c r="S119" s="9"/>
      <c r="T119" s="9"/>
      <c r="U119" s="2"/>
      <c r="V119" s="2"/>
      <c r="W119" s="2"/>
      <c r="X119" s="2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</row>
    <row r="120" spans="1:83" x14ac:dyDescent="0.2">
      <c r="A120" s="9"/>
      <c r="B120" s="2">
        <f t="shared" si="20"/>
        <v>-880</v>
      </c>
      <c r="C120" s="10">
        <f t="shared" si="21"/>
        <v>135.52000000000001</v>
      </c>
      <c r="D120" s="10"/>
      <c r="E120" s="24"/>
      <c r="F120" s="10"/>
      <c r="G120" s="10"/>
      <c r="H120" s="9"/>
      <c r="I120" s="9"/>
      <c r="J120" s="9"/>
      <c r="K120" s="9"/>
      <c r="L120" s="9"/>
      <c r="M120" s="9"/>
      <c r="N120" s="9"/>
      <c r="O120" s="9"/>
      <c r="P120" s="2"/>
      <c r="Q120" s="10"/>
      <c r="R120" s="9"/>
      <c r="S120" s="9"/>
      <c r="T120" s="9"/>
      <c r="U120" s="2"/>
      <c r="V120" s="2"/>
      <c r="W120" s="2"/>
      <c r="X120" s="2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</row>
    <row r="121" spans="1:83" x14ac:dyDescent="0.2">
      <c r="A121" s="9"/>
      <c r="B121" s="2">
        <f t="shared" si="20"/>
        <v>-870</v>
      </c>
      <c r="C121" s="10">
        <f t="shared" si="21"/>
        <v>132.45750000000001</v>
      </c>
      <c r="D121" s="10"/>
      <c r="E121" s="24"/>
      <c r="F121" s="10"/>
      <c r="G121" s="10"/>
      <c r="H121" s="9"/>
      <c r="I121" s="9"/>
      <c r="J121" s="9"/>
      <c r="K121" s="9"/>
      <c r="L121" s="9"/>
      <c r="M121" s="9"/>
      <c r="N121" s="9"/>
      <c r="O121" s="9"/>
      <c r="P121" s="2"/>
      <c r="Q121" s="10"/>
      <c r="R121" s="9"/>
      <c r="S121" s="9"/>
      <c r="T121" s="9"/>
      <c r="U121" s="2"/>
      <c r="V121" s="2"/>
      <c r="W121" s="2"/>
      <c r="X121" s="2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</row>
    <row r="122" spans="1:83" x14ac:dyDescent="0.2">
      <c r="A122" s="9"/>
      <c r="B122" s="2">
        <f t="shared" si="20"/>
        <v>-860</v>
      </c>
      <c r="C122" s="10">
        <f t="shared" si="21"/>
        <v>129.43</v>
      </c>
      <c r="D122" s="10"/>
      <c r="E122" s="24"/>
      <c r="F122" s="10"/>
      <c r="G122" s="10"/>
      <c r="H122" s="9"/>
      <c r="I122" s="9"/>
      <c r="J122" s="9"/>
      <c r="K122" s="9"/>
      <c r="L122" s="9"/>
      <c r="M122" s="9"/>
      <c r="N122" s="9"/>
      <c r="O122" s="9"/>
      <c r="P122" s="2"/>
      <c r="Q122" s="10"/>
      <c r="R122" s="9"/>
      <c r="S122" s="9"/>
      <c r="T122" s="9"/>
      <c r="U122" s="2"/>
      <c r="V122" s="2"/>
      <c r="W122" s="2"/>
      <c r="X122" s="2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</row>
    <row r="123" spans="1:83" x14ac:dyDescent="0.2">
      <c r="A123" s="9"/>
      <c r="B123" s="2">
        <f t="shared" si="20"/>
        <v>-850</v>
      </c>
      <c r="C123" s="10">
        <f t="shared" si="21"/>
        <v>126.4375</v>
      </c>
      <c r="D123" s="10"/>
      <c r="E123" s="24"/>
      <c r="F123" s="10"/>
      <c r="G123" s="10"/>
      <c r="H123" s="9"/>
      <c r="I123" s="9"/>
      <c r="J123" s="9"/>
      <c r="K123" s="9"/>
      <c r="L123" s="9"/>
      <c r="M123" s="9"/>
      <c r="N123" s="9"/>
      <c r="O123" s="9"/>
      <c r="P123" s="2"/>
      <c r="Q123" s="10"/>
      <c r="R123" s="9"/>
      <c r="S123" s="9"/>
      <c r="T123" s="9"/>
      <c r="U123" s="2"/>
      <c r="V123" s="2"/>
      <c r="W123" s="2"/>
      <c r="X123" s="2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</row>
    <row r="124" spans="1:83" x14ac:dyDescent="0.2">
      <c r="A124" s="9"/>
      <c r="B124" s="2">
        <f t="shared" si="20"/>
        <v>-840</v>
      </c>
      <c r="C124" s="10">
        <f t="shared" si="21"/>
        <v>123.48</v>
      </c>
      <c r="D124" s="10"/>
      <c r="E124" s="24"/>
      <c r="F124" s="10"/>
      <c r="G124" s="10"/>
      <c r="H124" s="9"/>
      <c r="I124" s="9"/>
      <c r="J124" s="9"/>
      <c r="K124" s="9"/>
      <c r="L124" s="9"/>
      <c r="M124" s="9"/>
      <c r="N124" s="9"/>
      <c r="O124" s="9"/>
      <c r="P124" s="2"/>
      <c r="Q124" s="10"/>
      <c r="R124" s="9"/>
      <c r="S124" s="9"/>
      <c r="T124" s="9"/>
      <c r="U124" s="2"/>
      <c r="V124" s="2"/>
      <c r="W124" s="2"/>
      <c r="X124" s="2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</row>
    <row r="125" spans="1:83" x14ac:dyDescent="0.2">
      <c r="A125" s="9"/>
      <c r="B125" s="2">
        <f t="shared" si="20"/>
        <v>-830</v>
      </c>
      <c r="C125" s="10">
        <f t="shared" si="21"/>
        <v>120.5575</v>
      </c>
      <c r="D125" s="10"/>
      <c r="E125" s="24"/>
      <c r="F125" s="10"/>
      <c r="G125" s="10"/>
      <c r="H125" s="9"/>
      <c r="I125" s="9"/>
      <c r="J125" s="9"/>
      <c r="K125" s="9"/>
      <c r="L125" s="9"/>
      <c r="M125" s="9"/>
      <c r="N125" s="9"/>
      <c r="O125" s="9"/>
      <c r="P125" s="2"/>
      <c r="Q125" s="10"/>
      <c r="R125" s="9"/>
      <c r="S125" s="9"/>
      <c r="T125" s="9"/>
      <c r="U125" s="2"/>
      <c r="V125" s="2"/>
      <c r="W125" s="2"/>
      <c r="X125" s="2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</row>
    <row r="126" spans="1:83" x14ac:dyDescent="0.2">
      <c r="A126" s="9"/>
      <c r="B126" s="2">
        <f t="shared" si="20"/>
        <v>-820</v>
      </c>
      <c r="C126" s="10">
        <f t="shared" si="21"/>
        <v>117.67</v>
      </c>
      <c r="D126" s="10"/>
      <c r="E126" s="24"/>
      <c r="F126" s="10"/>
      <c r="G126" s="10"/>
      <c r="H126" s="9"/>
      <c r="I126" s="9"/>
      <c r="J126" s="9"/>
      <c r="K126" s="9"/>
      <c r="L126" s="9"/>
      <c r="M126" s="9"/>
      <c r="N126" s="9"/>
      <c r="O126" s="9"/>
      <c r="P126" s="2"/>
      <c r="Q126" s="10"/>
      <c r="R126" s="9"/>
      <c r="S126" s="9"/>
      <c r="T126" s="9"/>
      <c r="U126" s="2"/>
      <c r="V126" s="2"/>
      <c r="W126" s="2"/>
      <c r="X126" s="2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</row>
    <row r="127" spans="1:83" x14ac:dyDescent="0.2">
      <c r="A127" s="9"/>
      <c r="B127" s="2">
        <f t="shared" si="20"/>
        <v>-810</v>
      </c>
      <c r="C127" s="10">
        <f t="shared" si="21"/>
        <v>114.8175</v>
      </c>
      <c r="D127" s="10"/>
      <c r="E127" s="24"/>
      <c r="F127" s="10"/>
      <c r="G127" s="10"/>
      <c r="H127" s="9"/>
      <c r="I127" s="9"/>
      <c r="J127" s="9"/>
      <c r="K127" s="9"/>
      <c r="L127" s="9"/>
      <c r="M127" s="9"/>
      <c r="N127" s="9"/>
      <c r="O127" s="9"/>
      <c r="P127" s="2"/>
      <c r="Q127" s="10"/>
      <c r="R127" s="9"/>
      <c r="S127" s="9"/>
      <c r="T127" s="9"/>
      <c r="U127" s="2"/>
      <c r="V127" s="2"/>
      <c r="W127" s="2"/>
      <c r="X127" s="2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</row>
    <row r="128" spans="1:83" x14ac:dyDescent="0.2">
      <c r="A128" s="9"/>
      <c r="B128" s="2">
        <f t="shared" si="20"/>
        <v>-800</v>
      </c>
      <c r="C128" s="10">
        <f t="shared" si="21"/>
        <v>112</v>
      </c>
      <c r="D128" s="10"/>
      <c r="E128" s="24"/>
      <c r="F128" s="10"/>
      <c r="G128" s="10"/>
      <c r="H128" s="9"/>
      <c r="I128" s="9"/>
      <c r="J128" s="9"/>
      <c r="K128" s="9"/>
      <c r="L128" s="9"/>
      <c r="M128" s="9"/>
      <c r="N128" s="9"/>
      <c r="O128" s="9"/>
      <c r="P128" s="2"/>
      <c r="Q128" s="10"/>
      <c r="R128" s="9"/>
      <c r="S128" s="9"/>
      <c r="T128" s="9"/>
      <c r="U128" s="2"/>
      <c r="V128" s="2"/>
      <c r="W128" s="2"/>
      <c r="X128" s="2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</row>
    <row r="129" spans="1:83" x14ac:dyDescent="0.2">
      <c r="A129" s="9"/>
      <c r="B129" s="2">
        <f t="shared" si="20"/>
        <v>-790</v>
      </c>
      <c r="C129" s="10">
        <f t="shared" si="21"/>
        <v>109.2175</v>
      </c>
      <c r="D129" s="10"/>
      <c r="E129" s="24"/>
      <c r="F129" s="10"/>
      <c r="G129" s="10"/>
      <c r="H129" s="9"/>
      <c r="I129" s="9"/>
      <c r="J129" s="9"/>
      <c r="K129" s="9"/>
      <c r="L129" s="9"/>
      <c r="M129" s="9"/>
      <c r="N129" s="9"/>
      <c r="O129" s="9"/>
      <c r="P129" s="2"/>
      <c r="Q129" s="10"/>
      <c r="R129" s="9"/>
      <c r="S129" s="9"/>
      <c r="T129" s="9"/>
      <c r="U129" s="2"/>
      <c r="V129" s="2"/>
      <c r="W129" s="2"/>
      <c r="X129" s="2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</row>
    <row r="130" spans="1:83" x14ac:dyDescent="0.2">
      <c r="A130" s="9"/>
      <c r="B130" s="2">
        <f t="shared" si="20"/>
        <v>-780</v>
      </c>
      <c r="C130" s="10">
        <f t="shared" si="21"/>
        <v>106.47</v>
      </c>
      <c r="D130" s="10"/>
      <c r="E130" s="24"/>
      <c r="F130" s="10"/>
      <c r="G130" s="10"/>
      <c r="H130" s="9"/>
      <c r="I130" s="9"/>
      <c r="J130" s="9"/>
      <c r="K130" s="9"/>
      <c r="L130" s="9"/>
      <c r="M130" s="9"/>
      <c r="N130" s="9"/>
      <c r="O130" s="9"/>
      <c r="P130" s="2"/>
      <c r="Q130" s="10"/>
      <c r="R130" s="9"/>
      <c r="S130" s="9"/>
      <c r="T130" s="9"/>
      <c r="U130" s="2"/>
      <c r="V130" s="2"/>
      <c r="W130" s="2"/>
      <c r="X130" s="2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</row>
    <row r="131" spans="1:83" x14ac:dyDescent="0.2">
      <c r="A131" s="9"/>
      <c r="B131" s="2">
        <f t="shared" si="20"/>
        <v>-770</v>
      </c>
      <c r="C131" s="10">
        <f t="shared" si="21"/>
        <v>103.75749999999999</v>
      </c>
      <c r="D131" s="10"/>
      <c r="E131" s="24"/>
      <c r="F131" s="10"/>
      <c r="G131" s="10"/>
      <c r="H131" s="9"/>
      <c r="I131" s="9"/>
      <c r="J131" s="9"/>
      <c r="K131" s="9"/>
      <c r="L131" s="9"/>
      <c r="M131" s="9"/>
      <c r="N131" s="9"/>
      <c r="O131" s="9"/>
      <c r="P131" s="2"/>
      <c r="Q131" s="10"/>
      <c r="R131" s="9"/>
      <c r="S131" s="9"/>
      <c r="T131" s="9"/>
      <c r="U131" s="2"/>
      <c r="V131" s="2"/>
      <c r="W131" s="2"/>
      <c r="X131" s="2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</row>
    <row r="132" spans="1:83" x14ac:dyDescent="0.2">
      <c r="A132" s="9"/>
      <c r="B132" s="2">
        <f t="shared" si="20"/>
        <v>-760</v>
      </c>
      <c r="C132" s="10">
        <f t="shared" si="21"/>
        <v>101.08</v>
      </c>
      <c r="D132" s="10"/>
      <c r="E132" s="24"/>
      <c r="F132" s="10"/>
      <c r="G132" s="10"/>
      <c r="H132" s="9"/>
      <c r="I132" s="9"/>
      <c r="J132" s="9"/>
      <c r="K132" s="9"/>
      <c r="L132" s="9"/>
      <c r="M132" s="9"/>
      <c r="N132" s="9"/>
      <c r="O132" s="9"/>
      <c r="P132" s="2"/>
      <c r="Q132" s="10"/>
      <c r="R132" s="9"/>
      <c r="S132" s="9"/>
      <c r="T132" s="9"/>
      <c r="U132" s="2"/>
      <c r="V132" s="2"/>
      <c r="W132" s="2"/>
      <c r="X132" s="2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</row>
    <row r="133" spans="1:83" x14ac:dyDescent="0.2">
      <c r="A133" s="9"/>
      <c r="B133" s="2">
        <f t="shared" si="20"/>
        <v>-750</v>
      </c>
      <c r="C133" s="10">
        <f t="shared" si="21"/>
        <v>98.4375</v>
      </c>
      <c r="D133" s="10"/>
      <c r="E133" s="24"/>
      <c r="F133" s="10"/>
      <c r="G133" s="10"/>
      <c r="H133" s="9"/>
      <c r="I133" s="9"/>
      <c r="J133" s="9"/>
      <c r="K133" s="9"/>
      <c r="L133" s="9"/>
      <c r="M133" s="9"/>
      <c r="N133" s="9"/>
      <c r="O133" s="9"/>
      <c r="P133" s="2"/>
      <c r="Q133" s="10"/>
      <c r="R133" s="9"/>
      <c r="S133" s="9"/>
      <c r="T133" s="9"/>
      <c r="U133" s="2"/>
      <c r="V133" s="2"/>
      <c r="W133" s="2"/>
      <c r="X133" s="2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</row>
    <row r="134" spans="1:83" x14ac:dyDescent="0.2">
      <c r="A134" s="9"/>
      <c r="B134" s="2">
        <f t="shared" si="20"/>
        <v>-740</v>
      </c>
      <c r="C134" s="10">
        <f t="shared" si="21"/>
        <v>95.83</v>
      </c>
      <c r="D134" s="10"/>
      <c r="E134" s="24"/>
      <c r="F134" s="10"/>
      <c r="G134" s="10"/>
      <c r="H134" s="9"/>
      <c r="I134" s="9"/>
      <c r="J134" s="9"/>
      <c r="K134" s="9"/>
      <c r="L134" s="9"/>
      <c r="M134" s="9"/>
      <c r="N134" s="9"/>
      <c r="O134" s="9"/>
      <c r="P134" s="2"/>
      <c r="Q134" s="10"/>
      <c r="R134" s="9"/>
      <c r="S134" s="9"/>
      <c r="T134" s="9"/>
      <c r="U134" s="2"/>
      <c r="V134" s="2"/>
      <c r="W134" s="2"/>
      <c r="X134" s="2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</row>
    <row r="135" spans="1:83" x14ac:dyDescent="0.2">
      <c r="A135" s="9"/>
      <c r="B135" s="2">
        <f t="shared" si="20"/>
        <v>-730</v>
      </c>
      <c r="C135" s="10">
        <f t="shared" si="21"/>
        <v>93.257499999999993</v>
      </c>
      <c r="D135" s="10"/>
      <c r="E135" s="24"/>
      <c r="F135" s="10"/>
      <c r="G135" s="10"/>
      <c r="H135" s="9"/>
      <c r="I135" s="9"/>
      <c r="J135" s="9"/>
      <c r="K135" s="9"/>
      <c r="L135" s="9"/>
      <c r="M135" s="9"/>
      <c r="N135" s="9"/>
      <c r="O135" s="9"/>
      <c r="P135" s="2"/>
      <c r="Q135" s="10"/>
      <c r="R135" s="9"/>
      <c r="S135" s="9"/>
      <c r="T135" s="9"/>
      <c r="U135" s="2"/>
      <c r="V135" s="2"/>
      <c r="W135" s="2"/>
      <c r="X135" s="2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</row>
    <row r="136" spans="1:83" x14ac:dyDescent="0.2">
      <c r="A136" s="9"/>
      <c r="B136" s="2">
        <f t="shared" si="20"/>
        <v>-720</v>
      </c>
      <c r="C136" s="10">
        <f t="shared" si="21"/>
        <v>90.72</v>
      </c>
      <c r="D136" s="10"/>
      <c r="E136" s="24"/>
      <c r="F136" s="10"/>
      <c r="G136" s="10"/>
      <c r="H136" s="9"/>
      <c r="I136" s="9"/>
      <c r="J136" s="9"/>
      <c r="K136" s="9"/>
      <c r="L136" s="9"/>
      <c r="M136" s="9"/>
      <c r="N136" s="9"/>
      <c r="O136" s="9"/>
      <c r="P136" s="2"/>
      <c r="Q136" s="10"/>
      <c r="R136" s="9"/>
      <c r="S136" s="9"/>
      <c r="T136" s="9"/>
      <c r="U136" s="2"/>
      <c r="V136" s="2"/>
      <c r="W136" s="2"/>
      <c r="X136" s="2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</row>
    <row r="137" spans="1:83" x14ac:dyDescent="0.2">
      <c r="A137" s="9"/>
      <c r="B137" s="2">
        <f t="shared" si="20"/>
        <v>-710</v>
      </c>
      <c r="C137" s="10">
        <f t="shared" si="21"/>
        <v>88.217500000000001</v>
      </c>
      <c r="D137" s="10"/>
      <c r="E137" s="24"/>
      <c r="F137" s="10"/>
      <c r="G137" s="10"/>
      <c r="H137" s="9"/>
      <c r="I137" s="9"/>
      <c r="J137" s="9"/>
      <c r="K137" s="9"/>
      <c r="L137" s="9"/>
      <c r="M137" s="9"/>
      <c r="N137" s="9"/>
      <c r="O137" s="9"/>
      <c r="P137" s="2"/>
      <c r="Q137" s="10"/>
      <c r="R137" s="9"/>
      <c r="S137" s="9"/>
      <c r="T137" s="9"/>
      <c r="U137" s="2"/>
      <c r="V137" s="2"/>
      <c r="W137" s="2"/>
      <c r="X137" s="2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</row>
    <row r="138" spans="1:83" x14ac:dyDescent="0.2">
      <c r="A138" s="9"/>
      <c r="B138" s="2">
        <f t="shared" si="20"/>
        <v>-700</v>
      </c>
      <c r="C138" s="10">
        <f t="shared" si="21"/>
        <v>85.75</v>
      </c>
      <c r="D138" s="10"/>
      <c r="E138" s="24"/>
      <c r="F138" s="10"/>
      <c r="G138" s="10"/>
      <c r="H138" s="9"/>
      <c r="I138" s="9"/>
      <c r="J138" s="9"/>
      <c r="K138" s="9"/>
      <c r="L138" s="9"/>
      <c r="M138" s="9"/>
      <c r="N138" s="9"/>
      <c r="O138" s="9"/>
      <c r="P138" s="2"/>
      <c r="Q138" s="10"/>
      <c r="R138" s="9"/>
      <c r="S138" s="9"/>
      <c r="T138" s="9"/>
      <c r="U138" s="2"/>
      <c r="V138" s="2"/>
      <c r="W138" s="2"/>
      <c r="X138" s="2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</row>
    <row r="139" spans="1:83" x14ac:dyDescent="0.2">
      <c r="A139" s="9"/>
      <c r="B139" s="2">
        <f t="shared" si="20"/>
        <v>-690</v>
      </c>
      <c r="C139" s="10">
        <f t="shared" si="21"/>
        <v>83.317499999999995</v>
      </c>
      <c r="D139" s="10"/>
      <c r="E139" s="24"/>
      <c r="F139" s="10"/>
      <c r="G139" s="10"/>
      <c r="H139" s="9"/>
      <c r="I139" s="9"/>
      <c r="J139" s="9"/>
      <c r="K139" s="9"/>
      <c r="L139" s="9"/>
      <c r="M139" s="9"/>
      <c r="N139" s="9"/>
      <c r="O139" s="9"/>
      <c r="P139" s="2"/>
      <c r="Q139" s="10"/>
      <c r="R139" s="9"/>
      <c r="S139" s="9"/>
      <c r="T139" s="9"/>
      <c r="U139" s="2"/>
      <c r="V139" s="2"/>
      <c r="W139" s="2"/>
      <c r="X139" s="2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</row>
    <row r="140" spans="1:83" x14ac:dyDescent="0.2">
      <c r="A140" s="9"/>
      <c r="B140" s="2">
        <f t="shared" si="20"/>
        <v>-680</v>
      </c>
      <c r="C140" s="10">
        <f t="shared" si="21"/>
        <v>80.92</v>
      </c>
      <c r="D140" s="10"/>
      <c r="E140" s="24"/>
      <c r="F140" s="10"/>
      <c r="G140" s="10"/>
      <c r="H140" s="9"/>
      <c r="I140" s="9"/>
      <c r="J140" s="9"/>
      <c r="K140" s="9"/>
      <c r="L140" s="9"/>
      <c r="M140" s="9"/>
      <c r="N140" s="9"/>
      <c r="O140" s="9"/>
      <c r="P140" s="2"/>
      <c r="Q140" s="10"/>
      <c r="R140" s="9"/>
      <c r="S140" s="9"/>
      <c r="T140" s="9"/>
      <c r="U140" s="2"/>
      <c r="V140" s="2"/>
      <c r="W140" s="2"/>
      <c r="X140" s="2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</row>
    <row r="141" spans="1:83" x14ac:dyDescent="0.2">
      <c r="A141" s="9"/>
      <c r="B141" s="2">
        <f t="shared" si="20"/>
        <v>-670</v>
      </c>
      <c r="C141" s="10">
        <f t="shared" si="21"/>
        <v>78.557500000000005</v>
      </c>
      <c r="D141" s="10"/>
      <c r="E141" s="24"/>
      <c r="F141" s="10"/>
      <c r="G141" s="10"/>
      <c r="H141" s="9"/>
      <c r="I141" s="9"/>
      <c r="J141" s="9"/>
      <c r="K141" s="9"/>
      <c r="L141" s="9"/>
      <c r="M141" s="9"/>
      <c r="N141" s="9"/>
      <c r="O141" s="9"/>
      <c r="P141" s="2"/>
      <c r="Q141" s="10"/>
      <c r="R141" s="9"/>
      <c r="S141" s="9"/>
      <c r="T141" s="9"/>
      <c r="U141" s="2"/>
      <c r="V141" s="2"/>
      <c r="W141" s="2"/>
      <c r="X141" s="2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</row>
    <row r="142" spans="1:83" x14ac:dyDescent="0.2">
      <c r="A142" s="9"/>
      <c r="B142" s="2">
        <f t="shared" si="20"/>
        <v>-660</v>
      </c>
      <c r="C142" s="10">
        <f t="shared" si="21"/>
        <v>76.23</v>
      </c>
      <c r="D142" s="10"/>
      <c r="E142" s="24"/>
      <c r="F142" s="10"/>
      <c r="G142" s="10"/>
      <c r="H142" s="9"/>
      <c r="I142" s="9"/>
      <c r="J142" s="9"/>
      <c r="K142" s="9"/>
      <c r="L142" s="9"/>
      <c r="M142" s="9"/>
      <c r="N142" s="9"/>
      <c r="O142" s="9"/>
      <c r="P142" s="2"/>
      <c r="Q142" s="10"/>
      <c r="R142" s="9"/>
      <c r="S142" s="9"/>
      <c r="T142" s="9"/>
      <c r="U142" s="2"/>
      <c r="V142" s="2"/>
      <c r="W142" s="2"/>
      <c r="X142" s="2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</row>
    <row r="143" spans="1:83" x14ac:dyDescent="0.2">
      <c r="A143" s="9"/>
      <c r="B143" s="2">
        <f t="shared" si="20"/>
        <v>-650</v>
      </c>
      <c r="C143" s="10">
        <f t="shared" si="21"/>
        <v>73.9375</v>
      </c>
      <c r="D143" s="10"/>
      <c r="E143" s="24"/>
      <c r="F143" s="10"/>
      <c r="G143" s="10"/>
      <c r="H143" s="9"/>
      <c r="I143" s="9"/>
      <c r="J143" s="9"/>
      <c r="K143" s="9"/>
      <c r="L143" s="9"/>
      <c r="M143" s="9"/>
      <c r="N143" s="9"/>
      <c r="O143" s="9"/>
      <c r="P143" s="2"/>
      <c r="Q143" s="10"/>
      <c r="R143" s="9"/>
      <c r="S143" s="9"/>
      <c r="T143" s="9"/>
      <c r="U143" s="2"/>
      <c r="V143" s="2"/>
      <c r="W143" s="2"/>
      <c r="X143" s="2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</row>
    <row r="144" spans="1:83" x14ac:dyDescent="0.2">
      <c r="A144" s="9"/>
      <c r="B144" s="2">
        <f t="shared" si="20"/>
        <v>-640</v>
      </c>
      <c r="C144" s="10">
        <f t="shared" si="21"/>
        <v>71.679999999999993</v>
      </c>
      <c r="D144" s="10"/>
      <c r="E144" s="24"/>
      <c r="F144" s="10"/>
      <c r="G144" s="10"/>
      <c r="H144" s="9"/>
      <c r="I144" s="9"/>
      <c r="J144" s="9"/>
      <c r="K144" s="9"/>
      <c r="L144" s="9"/>
      <c r="M144" s="9"/>
      <c r="N144" s="9"/>
      <c r="O144" s="9"/>
      <c r="P144" s="2"/>
      <c r="Q144" s="10"/>
      <c r="R144" s="9"/>
      <c r="S144" s="9"/>
      <c r="T144" s="9"/>
      <c r="U144" s="2"/>
      <c r="V144" s="2"/>
      <c r="W144" s="2"/>
      <c r="X144" s="2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</row>
    <row r="145" spans="1:83" x14ac:dyDescent="0.2">
      <c r="A145" s="9"/>
      <c r="B145" s="2">
        <f t="shared" si="20"/>
        <v>-630</v>
      </c>
      <c r="C145" s="10">
        <f t="shared" si="21"/>
        <v>69.457499999999996</v>
      </c>
      <c r="D145" s="10"/>
      <c r="E145" s="24"/>
      <c r="F145" s="10"/>
      <c r="G145" s="10"/>
      <c r="H145" s="9"/>
      <c r="I145" s="9"/>
      <c r="J145" s="9"/>
      <c r="K145" s="9"/>
      <c r="L145" s="9"/>
      <c r="M145" s="9"/>
      <c r="N145" s="9"/>
      <c r="O145" s="9"/>
      <c r="P145" s="2"/>
      <c r="Q145" s="10"/>
      <c r="R145" s="9"/>
      <c r="S145" s="9"/>
      <c r="T145" s="9"/>
      <c r="U145" s="2"/>
      <c r="V145" s="2"/>
      <c r="W145" s="2"/>
      <c r="X145" s="2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</row>
    <row r="146" spans="1:83" x14ac:dyDescent="0.2">
      <c r="A146" s="9"/>
      <c r="B146" s="2">
        <f t="shared" si="20"/>
        <v>-620</v>
      </c>
      <c r="C146" s="10">
        <f t="shared" ref="C146:C177" si="22">$C$5*B146^2</f>
        <v>67.27</v>
      </c>
      <c r="D146" s="10"/>
      <c r="E146" s="24"/>
      <c r="F146" s="10"/>
      <c r="G146" s="10"/>
      <c r="H146" s="9"/>
      <c r="I146" s="9"/>
      <c r="J146" s="9"/>
      <c r="K146" s="9"/>
      <c r="L146" s="9"/>
      <c r="M146" s="9"/>
      <c r="N146" s="9"/>
      <c r="O146" s="9"/>
      <c r="P146" s="2"/>
      <c r="Q146" s="10"/>
      <c r="R146" s="9"/>
      <c r="S146" s="9"/>
      <c r="T146" s="9"/>
      <c r="U146" s="2"/>
      <c r="V146" s="2"/>
      <c r="W146" s="2"/>
      <c r="X146" s="2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</row>
    <row r="147" spans="1:83" x14ac:dyDescent="0.2">
      <c r="A147" s="9"/>
      <c r="B147" s="2">
        <f t="shared" si="20"/>
        <v>-610</v>
      </c>
      <c r="C147" s="10">
        <f t="shared" si="22"/>
        <v>65.117499999999993</v>
      </c>
      <c r="D147" s="10"/>
      <c r="E147" s="24"/>
      <c r="F147" s="10"/>
      <c r="G147" s="10"/>
      <c r="H147" s="9"/>
      <c r="I147" s="9"/>
      <c r="J147" s="9"/>
      <c r="K147" s="9"/>
      <c r="L147" s="9"/>
      <c r="M147" s="9"/>
      <c r="N147" s="9"/>
      <c r="O147" s="9"/>
      <c r="P147" s="2"/>
      <c r="Q147" s="10"/>
      <c r="R147" s="9"/>
      <c r="S147" s="9"/>
      <c r="T147" s="9"/>
      <c r="U147" s="2"/>
      <c r="V147" s="2"/>
      <c r="W147" s="2"/>
      <c r="X147" s="2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</row>
    <row r="148" spans="1:83" x14ac:dyDescent="0.2">
      <c r="A148" s="9"/>
      <c r="B148" s="2">
        <f t="shared" si="20"/>
        <v>-600</v>
      </c>
      <c r="C148" s="10">
        <f t="shared" si="22"/>
        <v>63</v>
      </c>
      <c r="D148" s="10"/>
      <c r="E148" s="24"/>
      <c r="F148" s="10"/>
      <c r="G148" s="10"/>
      <c r="H148" s="9"/>
      <c r="I148" s="9"/>
      <c r="J148" s="9"/>
      <c r="K148" s="9"/>
      <c r="L148" s="9"/>
      <c r="M148" s="9"/>
      <c r="N148" s="9"/>
      <c r="O148" s="9"/>
      <c r="P148" s="2"/>
      <c r="Q148" s="10"/>
      <c r="R148" s="9"/>
      <c r="S148" s="9"/>
      <c r="T148" s="9"/>
      <c r="U148" s="2"/>
      <c r="V148" s="2"/>
      <c r="W148" s="2"/>
      <c r="X148" s="2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</row>
    <row r="149" spans="1:83" x14ac:dyDescent="0.2">
      <c r="A149" s="9"/>
      <c r="B149" s="2">
        <f t="shared" ref="B149:B207" si="23">B148+10</f>
        <v>-590</v>
      </c>
      <c r="C149" s="10">
        <f t="shared" si="22"/>
        <v>60.917499999999997</v>
      </c>
      <c r="D149" s="10"/>
      <c r="E149" s="24"/>
      <c r="F149" s="10"/>
      <c r="G149" s="10"/>
      <c r="H149" s="9"/>
      <c r="I149" s="9"/>
      <c r="J149" s="9"/>
      <c r="K149" s="9"/>
      <c r="L149" s="9"/>
      <c r="M149" s="9"/>
      <c r="N149" s="9"/>
      <c r="O149" s="9"/>
      <c r="P149" s="2"/>
      <c r="Q149" s="10"/>
      <c r="R149" s="9"/>
      <c r="S149" s="9"/>
      <c r="T149" s="9"/>
      <c r="U149" s="2"/>
      <c r="V149" s="2"/>
      <c r="W149" s="2"/>
      <c r="X149" s="2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</row>
    <row r="150" spans="1:83" x14ac:dyDescent="0.2">
      <c r="A150" s="9"/>
      <c r="B150" s="2">
        <f t="shared" si="23"/>
        <v>-580</v>
      </c>
      <c r="C150" s="10">
        <f t="shared" si="22"/>
        <v>58.87</v>
      </c>
      <c r="D150" s="10"/>
      <c r="E150" s="24"/>
      <c r="F150" s="10"/>
      <c r="G150" s="10"/>
      <c r="H150" s="9"/>
      <c r="I150" s="9"/>
      <c r="J150" s="9"/>
      <c r="K150" s="9"/>
      <c r="L150" s="9"/>
      <c r="M150" s="9"/>
      <c r="N150" s="9"/>
      <c r="O150" s="9"/>
      <c r="P150" s="2"/>
      <c r="Q150" s="10"/>
      <c r="R150" s="9"/>
      <c r="S150" s="9"/>
      <c r="T150" s="9"/>
      <c r="U150" s="2"/>
      <c r="V150" s="2"/>
      <c r="W150" s="2"/>
      <c r="X150" s="2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</row>
    <row r="151" spans="1:83" x14ac:dyDescent="0.2">
      <c r="A151" s="9"/>
      <c r="B151" s="2">
        <f t="shared" si="23"/>
        <v>-570</v>
      </c>
      <c r="C151" s="10">
        <f t="shared" si="22"/>
        <v>56.857500000000002</v>
      </c>
      <c r="D151" s="10"/>
      <c r="E151" s="24"/>
      <c r="F151" s="10"/>
      <c r="G151" s="10"/>
      <c r="H151" s="9"/>
      <c r="I151" s="9"/>
      <c r="J151" s="9"/>
      <c r="K151" s="9"/>
      <c r="L151" s="9"/>
      <c r="M151" s="9"/>
      <c r="N151" s="9"/>
      <c r="O151" s="9"/>
      <c r="P151" s="2"/>
      <c r="Q151" s="10"/>
      <c r="R151" s="9"/>
      <c r="S151" s="9"/>
      <c r="T151" s="9"/>
      <c r="U151" s="2"/>
      <c r="V151" s="2"/>
      <c r="W151" s="2"/>
      <c r="X151" s="2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</row>
    <row r="152" spans="1:83" x14ac:dyDescent="0.2">
      <c r="A152" s="9"/>
      <c r="B152" s="2">
        <f t="shared" si="23"/>
        <v>-560</v>
      </c>
      <c r="C152" s="10">
        <f t="shared" si="22"/>
        <v>54.88</v>
      </c>
      <c r="D152" s="10"/>
      <c r="E152" s="24"/>
      <c r="F152" s="10"/>
      <c r="G152" s="10"/>
      <c r="H152" s="9"/>
      <c r="I152" s="9"/>
      <c r="J152" s="9"/>
      <c r="K152" s="9"/>
      <c r="L152" s="9"/>
      <c r="M152" s="9"/>
      <c r="N152" s="9"/>
      <c r="O152" s="9"/>
      <c r="P152" s="2"/>
      <c r="Q152" s="10"/>
      <c r="R152" s="9"/>
      <c r="S152" s="9"/>
      <c r="T152" s="9"/>
      <c r="U152" s="2"/>
      <c r="V152" s="2"/>
      <c r="W152" s="2"/>
      <c r="X152" s="2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</row>
    <row r="153" spans="1:83" x14ac:dyDescent="0.2">
      <c r="A153" s="9"/>
      <c r="B153" s="2">
        <f t="shared" si="23"/>
        <v>-550</v>
      </c>
      <c r="C153" s="10">
        <f t="shared" si="22"/>
        <v>52.9375</v>
      </c>
      <c r="D153" s="10"/>
      <c r="E153" s="24"/>
      <c r="F153" s="10"/>
      <c r="G153" s="10"/>
      <c r="H153" s="9"/>
      <c r="I153" s="9"/>
      <c r="J153" s="9"/>
      <c r="K153" s="9"/>
      <c r="L153" s="9"/>
      <c r="M153" s="9"/>
      <c r="N153" s="9"/>
      <c r="O153" s="9"/>
      <c r="P153" s="2"/>
      <c r="Q153" s="10"/>
      <c r="R153" s="9"/>
      <c r="S153" s="9"/>
      <c r="T153" s="9"/>
      <c r="U153" s="2"/>
      <c r="V153" s="2"/>
      <c r="W153" s="2"/>
      <c r="X153" s="2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</row>
    <row r="154" spans="1:83" x14ac:dyDescent="0.2">
      <c r="A154" s="9"/>
      <c r="B154" s="2">
        <f t="shared" si="23"/>
        <v>-540</v>
      </c>
      <c r="C154" s="10">
        <f t="shared" si="22"/>
        <v>51.03</v>
      </c>
      <c r="D154" s="10"/>
      <c r="E154" s="24"/>
      <c r="F154" s="10"/>
      <c r="G154" s="10"/>
      <c r="H154" s="9"/>
      <c r="I154" s="9"/>
      <c r="J154" s="9"/>
      <c r="K154" s="9"/>
      <c r="L154" s="9"/>
      <c r="M154" s="9"/>
      <c r="N154" s="9"/>
      <c r="O154" s="9"/>
      <c r="P154" s="2"/>
      <c r="Q154" s="10"/>
      <c r="R154" s="9"/>
      <c r="S154" s="9"/>
      <c r="T154" s="9"/>
      <c r="U154" s="2"/>
      <c r="V154" s="2"/>
      <c r="W154" s="2"/>
      <c r="X154" s="2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</row>
    <row r="155" spans="1:83" x14ac:dyDescent="0.2">
      <c r="A155" s="9"/>
      <c r="B155" s="2">
        <f t="shared" si="23"/>
        <v>-530</v>
      </c>
      <c r="C155" s="10">
        <f t="shared" si="22"/>
        <v>49.157499999999999</v>
      </c>
      <c r="D155" s="10"/>
      <c r="E155" s="24"/>
      <c r="F155" s="10"/>
      <c r="G155" s="10"/>
      <c r="H155" s="9"/>
      <c r="I155" s="9"/>
      <c r="J155" s="9"/>
      <c r="K155" s="9"/>
      <c r="L155" s="9"/>
      <c r="M155" s="9"/>
      <c r="N155" s="9"/>
      <c r="O155" s="9"/>
      <c r="P155" s="2"/>
      <c r="Q155" s="10"/>
      <c r="R155" s="9"/>
      <c r="S155" s="9"/>
      <c r="T155" s="9"/>
      <c r="U155" s="2"/>
      <c r="V155" s="2"/>
      <c r="W155" s="2"/>
      <c r="X155" s="2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</row>
    <row r="156" spans="1:83" x14ac:dyDescent="0.2">
      <c r="A156" s="9"/>
      <c r="B156" s="2">
        <f t="shared" si="23"/>
        <v>-520</v>
      </c>
      <c r="C156" s="10">
        <f t="shared" si="22"/>
        <v>47.32</v>
      </c>
      <c r="D156" s="10"/>
      <c r="E156" s="24"/>
      <c r="F156" s="10"/>
      <c r="G156" s="10"/>
      <c r="H156" s="9"/>
      <c r="I156" s="9"/>
      <c r="J156" s="9"/>
      <c r="K156" s="9"/>
      <c r="L156" s="9"/>
      <c r="M156" s="9"/>
      <c r="N156" s="9"/>
      <c r="O156" s="9"/>
      <c r="P156" s="2"/>
      <c r="Q156" s="10"/>
      <c r="R156" s="9"/>
      <c r="S156" s="9"/>
      <c r="T156" s="9"/>
      <c r="U156" s="2"/>
      <c r="V156" s="2"/>
      <c r="W156" s="2"/>
      <c r="X156" s="2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</row>
    <row r="157" spans="1:83" x14ac:dyDescent="0.2">
      <c r="A157" s="9"/>
      <c r="B157" s="2">
        <f t="shared" si="23"/>
        <v>-510</v>
      </c>
      <c r="C157" s="10">
        <f t="shared" si="22"/>
        <v>45.517499999999998</v>
      </c>
      <c r="D157" s="10"/>
      <c r="E157" s="24"/>
      <c r="F157" s="10"/>
      <c r="G157" s="10"/>
      <c r="H157" s="9"/>
      <c r="I157" s="9"/>
      <c r="J157" s="9"/>
      <c r="K157" s="9"/>
      <c r="L157" s="9"/>
      <c r="M157" s="9"/>
      <c r="N157" s="9"/>
      <c r="O157" s="9"/>
      <c r="P157" s="2"/>
      <c r="Q157" s="10"/>
      <c r="R157" s="9"/>
      <c r="S157" s="9"/>
      <c r="T157" s="9"/>
      <c r="U157" s="2"/>
      <c r="V157" s="2"/>
      <c r="W157" s="2"/>
      <c r="X157" s="2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</row>
    <row r="158" spans="1:83" x14ac:dyDescent="0.2">
      <c r="A158" s="9"/>
      <c r="B158" s="2">
        <f t="shared" si="23"/>
        <v>-500</v>
      </c>
      <c r="C158" s="10">
        <f t="shared" si="22"/>
        <v>43.75</v>
      </c>
      <c r="D158" s="10"/>
      <c r="E158" s="24"/>
      <c r="F158" s="10"/>
      <c r="G158" s="10"/>
      <c r="H158" s="9"/>
      <c r="I158" s="9"/>
      <c r="J158" s="9"/>
      <c r="K158" s="9"/>
      <c r="L158" s="9"/>
      <c r="M158" s="9"/>
      <c r="N158" s="9"/>
      <c r="O158" s="9"/>
      <c r="P158" s="2"/>
      <c r="Q158" s="10"/>
      <c r="R158" s="9"/>
      <c r="S158" s="9"/>
      <c r="T158" s="9"/>
      <c r="U158" s="2"/>
      <c r="V158" s="2"/>
      <c r="W158" s="2"/>
      <c r="X158" s="2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</row>
    <row r="159" spans="1:83" x14ac:dyDescent="0.2">
      <c r="A159" s="9"/>
      <c r="B159" s="2">
        <f t="shared" si="23"/>
        <v>-490</v>
      </c>
      <c r="C159" s="10">
        <f t="shared" si="22"/>
        <v>42.017499999999998</v>
      </c>
      <c r="D159" s="10"/>
      <c r="E159" s="24"/>
      <c r="F159" s="10"/>
      <c r="G159" s="10"/>
      <c r="H159" s="9"/>
      <c r="I159" s="9"/>
      <c r="J159" s="9"/>
      <c r="K159" s="9"/>
      <c r="L159" s="9"/>
      <c r="M159" s="9"/>
      <c r="N159" s="9"/>
      <c r="O159" s="9"/>
      <c r="P159" s="2"/>
      <c r="Q159" s="10"/>
      <c r="R159" s="9"/>
      <c r="S159" s="9"/>
      <c r="T159" s="9"/>
      <c r="U159" s="2"/>
      <c r="V159" s="2"/>
      <c r="W159" s="2"/>
      <c r="X159" s="2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</row>
    <row r="160" spans="1:83" x14ac:dyDescent="0.2">
      <c r="A160" s="9"/>
      <c r="B160" s="2">
        <f t="shared" si="23"/>
        <v>-480</v>
      </c>
      <c r="C160" s="10">
        <f t="shared" si="22"/>
        <v>40.32</v>
      </c>
      <c r="D160" s="10"/>
      <c r="E160" s="24"/>
      <c r="F160" s="10"/>
      <c r="G160" s="10"/>
      <c r="H160" s="9"/>
      <c r="I160" s="9"/>
      <c r="J160" s="9"/>
      <c r="K160" s="9"/>
      <c r="L160" s="9"/>
      <c r="M160" s="9"/>
      <c r="N160" s="9"/>
      <c r="O160" s="9"/>
      <c r="P160" s="2"/>
      <c r="Q160" s="10"/>
      <c r="R160" s="9"/>
      <c r="S160" s="9"/>
      <c r="T160" s="9"/>
      <c r="U160" s="2"/>
      <c r="V160" s="2"/>
      <c r="W160" s="2"/>
      <c r="X160" s="2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</row>
    <row r="161" spans="1:83" x14ac:dyDescent="0.2">
      <c r="A161" s="9"/>
      <c r="B161" s="2">
        <f t="shared" si="23"/>
        <v>-470</v>
      </c>
      <c r="C161" s="10">
        <f t="shared" si="22"/>
        <v>38.657499999999999</v>
      </c>
      <c r="D161" s="10"/>
      <c r="E161" s="24"/>
      <c r="F161" s="10"/>
      <c r="G161" s="10"/>
      <c r="H161" s="9"/>
      <c r="I161" s="9"/>
      <c r="J161" s="9"/>
      <c r="K161" s="9"/>
      <c r="L161" s="9"/>
      <c r="M161" s="9"/>
      <c r="N161" s="9"/>
      <c r="O161" s="9"/>
      <c r="P161" s="2"/>
      <c r="Q161" s="10"/>
      <c r="R161" s="9"/>
      <c r="S161" s="9"/>
      <c r="T161" s="9"/>
      <c r="U161" s="2"/>
      <c r="V161" s="2"/>
      <c r="W161" s="2"/>
      <c r="X161" s="2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</row>
    <row r="162" spans="1:83" x14ac:dyDescent="0.2">
      <c r="A162" s="9"/>
      <c r="B162" s="2">
        <f t="shared" si="23"/>
        <v>-460</v>
      </c>
      <c r="C162" s="10">
        <f t="shared" si="22"/>
        <v>37.03</v>
      </c>
      <c r="D162" s="10"/>
      <c r="E162" s="24"/>
      <c r="F162" s="10"/>
      <c r="G162" s="10"/>
      <c r="H162" s="9"/>
      <c r="I162" s="9"/>
      <c r="J162" s="9"/>
      <c r="K162" s="9"/>
      <c r="L162" s="9"/>
      <c r="M162" s="9"/>
      <c r="N162" s="9"/>
      <c r="O162" s="9"/>
      <c r="P162" s="2"/>
      <c r="Q162" s="10"/>
      <c r="R162" s="9"/>
      <c r="S162" s="9"/>
      <c r="T162" s="9"/>
      <c r="U162" s="2"/>
      <c r="V162" s="2"/>
      <c r="W162" s="2"/>
      <c r="X162" s="2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</row>
    <row r="163" spans="1:83" x14ac:dyDescent="0.2">
      <c r="A163" s="9"/>
      <c r="B163" s="2">
        <f t="shared" si="23"/>
        <v>-450</v>
      </c>
      <c r="C163" s="10">
        <f t="shared" si="22"/>
        <v>35.4375</v>
      </c>
      <c r="D163" s="10"/>
      <c r="E163" s="24"/>
      <c r="F163" s="10"/>
      <c r="G163" s="10"/>
      <c r="H163" s="9"/>
      <c r="I163" s="9"/>
      <c r="J163" s="9"/>
      <c r="K163" s="9"/>
      <c r="L163" s="9"/>
      <c r="M163" s="9"/>
      <c r="N163" s="9"/>
      <c r="O163" s="9"/>
      <c r="P163" s="2"/>
      <c r="Q163" s="10"/>
      <c r="R163" s="9"/>
      <c r="S163" s="9"/>
      <c r="T163" s="9"/>
      <c r="U163" s="2"/>
      <c r="V163" s="2"/>
      <c r="W163" s="2"/>
      <c r="X163" s="2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</row>
    <row r="164" spans="1:83" x14ac:dyDescent="0.2">
      <c r="A164" s="9"/>
      <c r="B164" s="2">
        <f t="shared" si="23"/>
        <v>-440</v>
      </c>
      <c r="C164" s="10">
        <f t="shared" si="22"/>
        <v>33.880000000000003</v>
      </c>
      <c r="D164" s="10"/>
      <c r="E164" s="24"/>
      <c r="F164" s="10"/>
      <c r="G164" s="10"/>
      <c r="H164" s="9"/>
      <c r="I164" s="9"/>
      <c r="J164" s="9"/>
      <c r="K164" s="9"/>
      <c r="L164" s="9"/>
      <c r="M164" s="9"/>
      <c r="N164" s="9"/>
      <c r="O164" s="9"/>
      <c r="P164" s="2"/>
      <c r="Q164" s="10"/>
      <c r="R164" s="9"/>
      <c r="S164" s="9"/>
      <c r="T164" s="9"/>
      <c r="U164" s="2"/>
      <c r="V164" s="2"/>
      <c r="W164" s="2"/>
      <c r="X164" s="2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</row>
    <row r="165" spans="1:83" x14ac:dyDescent="0.2">
      <c r="A165" s="9"/>
      <c r="B165" s="2">
        <f t="shared" si="23"/>
        <v>-430</v>
      </c>
      <c r="C165" s="10">
        <f t="shared" si="22"/>
        <v>32.357500000000002</v>
      </c>
      <c r="D165" s="10"/>
      <c r="E165" s="24"/>
      <c r="F165" s="10"/>
      <c r="G165" s="10"/>
      <c r="H165" s="9"/>
      <c r="I165" s="9"/>
      <c r="J165" s="9"/>
      <c r="K165" s="9"/>
      <c r="L165" s="9"/>
      <c r="M165" s="9"/>
      <c r="N165" s="9"/>
      <c r="O165" s="9"/>
      <c r="P165" s="2"/>
      <c r="Q165" s="10"/>
      <c r="R165" s="9"/>
      <c r="S165" s="9"/>
      <c r="T165" s="9"/>
      <c r="U165" s="2"/>
      <c r="V165" s="2"/>
      <c r="W165" s="2"/>
      <c r="X165" s="2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</row>
    <row r="166" spans="1:83" x14ac:dyDescent="0.2">
      <c r="A166" s="9"/>
      <c r="B166" s="2">
        <f t="shared" si="23"/>
        <v>-420</v>
      </c>
      <c r="C166" s="10">
        <f t="shared" si="22"/>
        <v>30.87</v>
      </c>
      <c r="D166" s="10"/>
      <c r="E166" s="24"/>
      <c r="F166" s="10"/>
      <c r="G166" s="10"/>
      <c r="H166" s="9"/>
      <c r="I166" s="9"/>
      <c r="J166" s="9"/>
      <c r="K166" s="9"/>
      <c r="L166" s="9"/>
      <c r="M166" s="9"/>
      <c r="N166" s="9"/>
      <c r="O166" s="9"/>
      <c r="P166" s="2"/>
      <c r="Q166" s="10"/>
      <c r="R166" s="9"/>
      <c r="S166" s="9"/>
      <c r="T166" s="9"/>
      <c r="U166" s="2"/>
      <c r="V166" s="2"/>
      <c r="W166" s="2"/>
      <c r="X166" s="2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</row>
    <row r="167" spans="1:83" x14ac:dyDescent="0.2">
      <c r="A167" s="9"/>
      <c r="B167" s="2">
        <f t="shared" si="23"/>
        <v>-410</v>
      </c>
      <c r="C167" s="10">
        <f t="shared" si="22"/>
        <v>29.4175</v>
      </c>
      <c r="D167" s="10"/>
      <c r="E167" s="24"/>
      <c r="F167" s="10"/>
      <c r="G167" s="10"/>
      <c r="H167" s="9"/>
      <c r="I167" s="9"/>
      <c r="J167" s="9"/>
      <c r="K167" s="9"/>
      <c r="L167" s="9"/>
      <c r="M167" s="9"/>
      <c r="N167" s="9"/>
      <c r="O167" s="9"/>
      <c r="P167" s="2"/>
      <c r="Q167" s="10"/>
      <c r="R167" s="9"/>
      <c r="S167" s="9"/>
      <c r="T167" s="9"/>
      <c r="U167" s="2"/>
      <c r="V167" s="2"/>
      <c r="W167" s="2"/>
      <c r="X167" s="2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</row>
    <row r="168" spans="1:83" x14ac:dyDescent="0.2">
      <c r="A168" s="9"/>
      <c r="B168" s="2">
        <f t="shared" si="23"/>
        <v>-400</v>
      </c>
      <c r="C168" s="10">
        <f t="shared" si="22"/>
        <v>28</v>
      </c>
      <c r="D168" s="10"/>
      <c r="E168" s="24"/>
      <c r="F168" s="10"/>
      <c r="G168" s="10"/>
      <c r="H168" s="9"/>
      <c r="I168" s="9"/>
      <c r="J168" s="9"/>
      <c r="K168" s="9"/>
      <c r="L168" s="9"/>
      <c r="M168" s="9"/>
      <c r="N168" s="9"/>
      <c r="O168" s="9"/>
      <c r="P168" s="2"/>
      <c r="Q168" s="10"/>
      <c r="R168" s="9"/>
      <c r="S168" s="9"/>
      <c r="T168" s="9"/>
      <c r="U168" s="2"/>
      <c r="V168" s="2"/>
      <c r="W168" s="2"/>
      <c r="X168" s="2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</row>
    <row r="169" spans="1:83" x14ac:dyDescent="0.2">
      <c r="A169" s="9"/>
      <c r="B169" s="2">
        <f t="shared" si="23"/>
        <v>-390</v>
      </c>
      <c r="C169" s="10">
        <f t="shared" si="22"/>
        <v>26.6175</v>
      </c>
      <c r="D169" s="10"/>
      <c r="E169" s="24"/>
      <c r="F169" s="10"/>
      <c r="G169" s="10"/>
      <c r="H169" s="9"/>
      <c r="I169" s="9"/>
      <c r="J169" s="9"/>
      <c r="K169" s="9"/>
      <c r="L169" s="9"/>
      <c r="M169" s="9"/>
      <c r="N169" s="9"/>
      <c r="O169" s="9"/>
      <c r="P169" s="2"/>
      <c r="Q169" s="10"/>
      <c r="R169" s="9"/>
      <c r="S169" s="9"/>
      <c r="T169" s="9"/>
      <c r="U169" s="2"/>
      <c r="V169" s="2"/>
      <c r="W169" s="2"/>
      <c r="X169" s="2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</row>
    <row r="170" spans="1:83" x14ac:dyDescent="0.2">
      <c r="A170" s="9"/>
      <c r="B170" s="2">
        <f t="shared" si="23"/>
        <v>-380</v>
      </c>
      <c r="C170" s="10">
        <f t="shared" si="22"/>
        <v>25.27</v>
      </c>
      <c r="D170" s="10"/>
      <c r="E170" s="24"/>
      <c r="F170" s="10"/>
      <c r="G170" s="10"/>
      <c r="H170" s="9"/>
      <c r="I170" s="9"/>
      <c r="J170" s="9"/>
      <c r="K170" s="9"/>
      <c r="L170" s="9"/>
      <c r="M170" s="9"/>
      <c r="N170" s="9"/>
      <c r="O170" s="9"/>
      <c r="P170" s="2"/>
      <c r="Q170" s="10"/>
      <c r="R170" s="9"/>
      <c r="S170" s="9"/>
      <c r="T170" s="9"/>
      <c r="U170" s="2"/>
      <c r="V170" s="2"/>
      <c r="W170" s="2"/>
      <c r="X170" s="2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</row>
    <row r="171" spans="1:83" x14ac:dyDescent="0.2">
      <c r="A171" s="9"/>
      <c r="B171" s="2">
        <f t="shared" si="23"/>
        <v>-370</v>
      </c>
      <c r="C171" s="10">
        <f t="shared" si="22"/>
        <v>23.9575</v>
      </c>
      <c r="D171" s="10"/>
      <c r="E171" s="24"/>
      <c r="F171" s="10"/>
      <c r="G171" s="10"/>
      <c r="H171" s="9"/>
      <c r="I171" s="9"/>
      <c r="J171" s="9"/>
      <c r="K171" s="9"/>
      <c r="L171" s="9"/>
      <c r="M171" s="9"/>
      <c r="N171" s="9"/>
      <c r="O171" s="9"/>
      <c r="P171" s="2"/>
      <c r="Q171" s="10"/>
      <c r="R171" s="9"/>
      <c r="S171" s="9"/>
      <c r="T171" s="9"/>
      <c r="U171" s="2"/>
      <c r="V171" s="2"/>
      <c r="W171" s="2"/>
      <c r="X171" s="2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</row>
    <row r="172" spans="1:83" x14ac:dyDescent="0.2">
      <c r="A172" s="9"/>
      <c r="B172" s="2">
        <f t="shared" si="23"/>
        <v>-360</v>
      </c>
      <c r="C172" s="10">
        <f t="shared" si="22"/>
        <v>22.68</v>
      </c>
      <c r="D172" s="10"/>
      <c r="E172" s="24"/>
      <c r="F172" s="10"/>
      <c r="G172" s="10"/>
      <c r="H172" s="9"/>
      <c r="I172" s="9"/>
      <c r="J172" s="9"/>
      <c r="K172" s="9"/>
      <c r="L172" s="9"/>
      <c r="M172" s="9"/>
      <c r="N172" s="9"/>
      <c r="O172" s="9"/>
      <c r="P172" s="2"/>
      <c r="Q172" s="10"/>
      <c r="R172" s="9"/>
      <c r="S172" s="9"/>
      <c r="T172" s="9"/>
      <c r="U172" s="2"/>
      <c r="V172" s="2"/>
      <c r="W172" s="2"/>
      <c r="X172" s="2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</row>
    <row r="173" spans="1:83" x14ac:dyDescent="0.2">
      <c r="A173" s="9"/>
      <c r="B173" s="2">
        <f t="shared" si="23"/>
        <v>-350</v>
      </c>
      <c r="C173" s="10">
        <f t="shared" si="22"/>
        <v>21.4375</v>
      </c>
      <c r="D173" s="10"/>
      <c r="E173" s="24"/>
      <c r="F173" s="10"/>
      <c r="G173" s="10"/>
      <c r="H173" s="9"/>
      <c r="I173" s="9"/>
      <c r="J173" s="9"/>
      <c r="K173" s="9"/>
      <c r="L173" s="9"/>
      <c r="M173" s="9"/>
      <c r="N173" s="9"/>
      <c r="O173" s="9"/>
      <c r="P173" s="2"/>
      <c r="Q173" s="10"/>
      <c r="R173" s="9"/>
      <c r="S173" s="9"/>
      <c r="T173" s="9"/>
      <c r="U173" s="2"/>
      <c r="V173" s="2"/>
      <c r="W173" s="2"/>
      <c r="X173" s="2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</row>
    <row r="174" spans="1:83" x14ac:dyDescent="0.2">
      <c r="A174" s="9"/>
      <c r="B174" s="2">
        <f t="shared" si="23"/>
        <v>-340</v>
      </c>
      <c r="C174" s="10">
        <f t="shared" si="22"/>
        <v>20.23</v>
      </c>
      <c r="D174" s="10"/>
      <c r="E174" s="24"/>
      <c r="F174" s="10"/>
      <c r="G174" s="10"/>
      <c r="H174" s="9"/>
      <c r="I174" s="9"/>
      <c r="J174" s="9"/>
      <c r="K174" s="9"/>
      <c r="L174" s="9"/>
      <c r="M174" s="9"/>
      <c r="N174" s="9"/>
      <c r="O174" s="9"/>
      <c r="P174" s="2"/>
      <c r="Q174" s="10"/>
      <c r="R174" s="9"/>
      <c r="S174" s="9"/>
      <c r="T174" s="9"/>
      <c r="U174" s="2"/>
      <c r="V174" s="2"/>
      <c r="W174" s="2"/>
      <c r="X174" s="2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</row>
    <row r="175" spans="1:83" x14ac:dyDescent="0.2">
      <c r="A175" s="9"/>
      <c r="B175" s="2">
        <f t="shared" si="23"/>
        <v>-330</v>
      </c>
      <c r="C175" s="10">
        <f t="shared" si="22"/>
        <v>19.057500000000001</v>
      </c>
      <c r="D175" s="10"/>
      <c r="E175" s="24"/>
      <c r="F175" s="10"/>
      <c r="G175" s="10"/>
      <c r="H175" s="9"/>
      <c r="I175" s="9"/>
      <c r="J175" s="9"/>
      <c r="K175" s="9"/>
      <c r="L175" s="9"/>
      <c r="M175" s="9"/>
      <c r="N175" s="9"/>
      <c r="O175" s="9"/>
      <c r="P175" s="2"/>
      <c r="Q175" s="10"/>
      <c r="R175" s="9"/>
      <c r="S175" s="9"/>
      <c r="T175" s="9"/>
      <c r="U175" s="2"/>
      <c r="V175" s="2"/>
      <c r="W175" s="2"/>
      <c r="X175" s="2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</row>
    <row r="176" spans="1:83" x14ac:dyDescent="0.2">
      <c r="A176" s="9"/>
      <c r="B176" s="2">
        <f t="shared" si="23"/>
        <v>-320</v>
      </c>
      <c r="C176" s="10">
        <f t="shared" si="22"/>
        <v>17.919999999999998</v>
      </c>
      <c r="D176" s="10"/>
      <c r="E176" s="24"/>
      <c r="F176" s="10"/>
      <c r="G176" s="10"/>
      <c r="H176" s="9"/>
      <c r="I176" s="9"/>
      <c r="J176" s="9"/>
      <c r="K176" s="9"/>
      <c r="L176" s="9"/>
      <c r="M176" s="9"/>
      <c r="N176" s="9"/>
      <c r="O176" s="9"/>
      <c r="P176" s="2"/>
      <c r="Q176" s="10"/>
      <c r="R176" s="9"/>
      <c r="S176" s="9"/>
      <c r="T176" s="9"/>
      <c r="U176" s="2"/>
      <c r="V176" s="2"/>
      <c r="W176" s="2"/>
      <c r="X176" s="2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</row>
    <row r="177" spans="1:83" x14ac:dyDescent="0.2">
      <c r="A177" s="9"/>
      <c r="B177" s="2">
        <f t="shared" si="23"/>
        <v>-310</v>
      </c>
      <c r="C177" s="10">
        <f t="shared" si="22"/>
        <v>16.817499999999999</v>
      </c>
      <c r="D177" s="10"/>
      <c r="E177" s="24"/>
      <c r="F177" s="10"/>
      <c r="G177" s="10"/>
      <c r="H177" s="9"/>
      <c r="I177" s="9"/>
      <c r="J177" s="9"/>
      <c r="K177" s="9"/>
      <c r="L177" s="9"/>
      <c r="M177" s="9"/>
      <c r="N177" s="9"/>
      <c r="O177" s="9"/>
      <c r="P177" s="2"/>
      <c r="Q177" s="10"/>
      <c r="R177" s="9"/>
      <c r="S177" s="9"/>
      <c r="T177" s="9"/>
      <c r="U177" s="2"/>
      <c r="V177" s="2"/>
      <c r="W177" s="2"/>
      <c r="X177" s="2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</row>
    <row r="178" spans="1:83" x14ac:dyDescent="0.2">
      <c r="A178" s="9"/>
      <c r="B178" s="2">
        <f t="shared" si="23"/>
        <v>-300</v>
      </c>
      <c r="C178" s="10">
        <f t="shared" ref="C178:C207" si="24">$C$5*B178^2</f>
        <v>15.75</v>
      </c>
      <c r="D178" s="10"/>
      <c r="E178" s="24"/>
      <c r="F178" s="10"/>
      <c r="G178" s="10"/>
      <c r="H178" s="9"/>
      <c r="I178" s="9"/>
      <c r="J178" s="9"/>
      <c r="K178" s="9"/>
      <c r="L178" s="9"/>
      <c r="M178" s="9"/>
      <c r="N178" s="9"/>
      <c r="O178" s="9"/>
      <c r="P178" s="2"/>
      <c r="Q178" s="10"/>
      <c r="R178" s="9"/>
      <c r="S178" s="9"/>
      <c r="T178" s="9"/>
      <c r="U178" s="2"/>
      <c r="V178" s="2"/>
      <c r="W178" s="2"/>
      <c r="X178" s="2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</row>
    <row r="179" spans="1:83" x14ac:dyDescent="0.2">
      <c r="A179" s="9"/>
      <c r="B179" s="2">
        <f t="shared" si="23"/>
        <v>-290</v>
      </c>
      <c r="C179" s="10">
        <f t="shared" si="24"/>
        <v>14.717499999999999</v>
      </c>
      <c r="D179" s="10"/>
      <c r="E179" s="24"/>
      <c r="F179" s="10"/>
      <c r="G179" s="10"/>
      <c r="H179" s="9"/>
      <c r="I179" s="9"/>
      <c r="J179" s="9"/>
      <c r="K179" s="9"/>
      <c r="L179" s="9"/>
      <c r="M179" s="9"/>
      <c r="N179" s="9"/>
      <c r="O179" s="9"/>
      <c r="P179" s="2"/>
      <c r="Q179" s="10"/>
      <c r="R179" s="9"/>
      <c r="S179" s="9"/>
      <c r="T179" s="9"/>
      <c r="U179" s="2"/>
      <c r="V179" s="2"/>
      <c r="W179" s="2"/>
      <c r="X179" s="2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</row>
    <row r="180" spans="1:83" x14ac:dyDescent="0.2">
      <c r="A180" s="9"/>
      <c r="B180" s="2">
        <f t="shared" si="23"/>
        <v>-280</v>
      </c>
      <c r="C180" s="10">
        <f t="shared" si="24"/>
        <v>13.72</v>
      </c>
      <c r="D180" s="10"/>
      <c r="E180" s="24"/>
      <c r="F180" s="10"/>
      <c r="G180" s="10"/>
      <c r="H180" s="9"/>
      <c r="I180" s="9"/>
      <c r="J180" s="9"/>
      <c r="K180" s="9"/>
      <c r="L180" s="9"/>
      <c r="M180" s="9"/>
      <c r="N180" s="9"/>
      <c r="O180" s="9"/>
      <c r="P180" s="2"/>
      <c r="Q180" s="10"/>
      <c r="R180" s="9"/>
      <c r="S180" s="9"/>
      <c r="T180" s="9"/>
      <c r="U180" s="2"/>
      <c r="V180" s="2"/>
      <c r="W180" s="2"/>
      <c r="X180" s="2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</row>
    <row r="181" spans="1:83" x14ac:dyDescent="0.2">
      <c r="A181" s="9"/>
      <c r="B181" s="2">
        <f t="shared" si="23"/>
        <v>-270</v>
      </c>
      <c r="C181" s="10">
        <f t="shared" si="24"/>
        <v>12.7575</v>
      </c>
      <c r="D181" s="10"/>
      <c r="E181" s="24"/>
      <c r="F181" s="10"/>
      <c r="G181" s="10"/>
      <c r="H181" s="9"/>
      <c r="I181" s="9"/>
      <c r="J181" s="9"/>
      <c r="K181" s="9"/>
      <c r="L181" s="9"/>
      <c r="M181" s="9"/>
      <c r="N181" s="9"/>
      <c r="O181" s="9"/>
      <c r="P181" s="2"/>
      <c r="Q181" s="10"/>
      <c r="R181" s="9"/>
      <c r="S181" s="9"/>
      <c r="T181" s="9"/>
      <c r="U181" s="2"/>
      <c r="V181" s="2"/>
      <c r="W181" s="2"/>
      <c r="X181" s="2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</row>
    <row r="182" spans="1:83" x14ac:dyDescent="0.2">
      <c r="A182" s="9"/>
      <c r="B182" s="2">
        <f t="shared" si="23"/>
        <v>-260</v>
      </c>
      <c r="C182" s="10">
        <f t="shared" si="24"/>
        <v>11.83</v>
      </c>
      <c r="D182" s="10"/>
      <c r="E182" s="24"/>
      <c r="F182" s="10"/>
      <c r="G182" s="10"/>
      <c r="H182" s="9"/>
      <c r="I182" s="9"/>
      <c r="J182" s="9"/>
      <c r="K182" s="9"/>
      <c r="L182" s="9"/>
      <c r="M182" s="9"/>
      <c r="N182" s="9"/>
      <c r="O182" s="9"/>
      <c r="P182" s="2"/>
      <c r="Q182" s="10"/>
      <c r="R182" s="9"/>
      <c r="S182" s="9"/>
      <c r="T182" s="9"/>
      <c r="U182" s="2"/>
      <c r="V182" s="2"/>
      <c r="W182" s="2"/>
      <c r="X182" s="2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</row>
    <row r="183" spans="1:83" x14ac:dyDescent="0.2">
      <c r="A183" s="9"/>
      <c r="B183" s="2">
        <f t="shared" si="23"/>
        <v>-250</v>
      </c>
      <c r="C183" s="10">
        <f t="shared" si="24"/>
        <v>10.9375</v>
      </c>
      <c r="D183" s="10"/>
      <c r="E183" s="24"/>
      <c r="F183" s="10"/>
      <c r="G183" s="10"/>
      <c r="H183" s="9"/>
      <c r="I183" s="9"/>
      <c r="J183" s="9"/>
      <c r="K183" s="9"/>
      <c r="L183" s="9"/>
      <c r="M183" s="9"/>
      <c r="N183" s="9"/>
      <c r="O183" s="9"/>
      <c r="P183" s="2"/>
      <c r="Q183" s="10"/>
      <c r="R183" s="9"/>
      <c r="S183" s="9"/>
      <c r="T183" s="9"/>
      <c r="U183" s="2"/>
      <c r="V183" s="2"/>
      <c r="W183" s="2"/>
      <c r="X183" s="2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</row>
    <row r="184" spans="1:83" x14ac:dyDescent="0.2">
      <c r="A184" s="9"/>
      <c r="B184" s="2">
        <f t="shared" si="23"/>
        <v>-240</v>
      </c>
      <c r="C184" s="10">
        <f t="shared" si="24"/>
        <v>10.08</v>
      </c>
      <c r="D184" s="10"/>
      <c r="E184" s="24"/>
      <c r="F184" s="10"/>
      <c r="G184" s="10"/>
      <c r="H184" s="9"/>
      <c r="I184" s="9"/>
      <c r="J184" s="9"/>
      <c r="K184" s="9"/>
      <c r="L184" s="9"/>
      <c r="M184" s="9"/>
      <c r="N184" s="9"/>
      <c r="O184" s="9"/>
      <c r="P184" s="2"/>
      <c r="Q184" s="10"/>
      <c r="R184" s="9"/>
      <c r="S184" s="9"/>
      <c r="T184" s="9"/>
      <c r="U184" s="2"/>
      <c r="V184" s="2"/>
      <c r="W184" s="2"/>
      <c r="X184" s="2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</row>
    <row r="185" spans="1:83" x14ac:dyDescent="0.2">
      <c r="A185" s="9"/>
      <c r="B185" s="2">
        <f t="shared" si="23"/>
        <v>-230</v>
      </c>
      <c r="C185" s="10">
        <f t="shared" si="24"/>
        <v>9.2575000000000003</v>
      </c>
      <c r="D185" s="10"/>
      <c r="E185" s="24"/>
      <c r="F185" s="10"/>
      <c r="G185" s="10"/>
      <c r="H185" s="9"/>
      <c r="I185" s="9"/>
      <c r="J185" s="9"/>
      <c r="K185" s="9"/>
      <c r="L185" s="9"/>
      <c r="M185" s="9"/>
      <c r="N185" s="9"/>
      <c r="O185" s="9"/>
      <c r="P185" s="2"/>
      <c r="Q185" s="10"/>
      <c r="R185" s="9"/>
      <c r="S185" s="9"/>
      <c r="T185" s="9"/>
      <c r="U185" s="2"/>
      <c r="V185" s="2"/>
      <c r="W185" s="2"/>
      <c r="X185" s="2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</row>
    <row r="186" spans="1:83" x14ac:dyDescent="0.2">
      <c r="A186" s="9"/>
      <c r="B186" s="2">
        <f t="shared" si="23"/>
        <v>-220</v>
      </c>
      <c r="C186" s="10">
        <f t="shared" si="24"/>
        <v>8.4700000000000006</v>
      </c>
      <c r="D186" s="10"/>
      <c r="E186" s="24"/>
      <c r="F186" s="10"/>
      <c r="G186" s="10"/>
      <c r="H186" s="9"/>
      <c r="I186" s="9"/>
      <c r="J186" s="9"/>
      <c r="K186" s="9"/>
      <c r="L186" s="9"/>
      <c r="M186" s="9"/>
      <c r="N186" s="9"/>
      <c r="O186" s="9"/>
      <c r="P186" s="2"/>
      <c r="Q186" s="10"/>
      <c r="R186" s="9"/>
      <c r="S186" s="9"/>
      <c r="T186" s="9"/>
      <c r="U186" s="2"/>
      <c r="V186" s="2"/>
      <c r="W186" s="2"/>
      <c r="X186" s="2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</row>
    <row r="187" spans="1:83" x14ac:dyDescent="0.2">
      <c r="A187" s="9"/>
      <c r="B187" s="2">
        <f t="shared" si="23"/>
        <v>-210</v>
      </c>
      <c r="C187" s="10">
        <f t="shared" si="24"/>
        <v>7.7175000000000002</v>
      </c>
      <c r="D187" s="10"/>
      <c r="E187" s="24"/>
      <c r="F187" s="10"/>
      <c r="G187" s="10"/>
      <c r="H187" s="9"/>
      <c r="I187" s="9"/>
      <c r="J187" s="9"/>
      <c r="K187" s="9"/>
      <c r="L187" s="9"/>
      <c r="M187" s="9"/>
      <c r="N187" s="9"/>
      <c r="O187" s="9"/>
      <c r="P187" s="2"/>
      <c r="Q187" s="10"/>
      <c r="R187" s="9"/>
      <c r="S187" s="9"/>
      <c r="T187" s="9"/>
      <c r="U187" s="2"/>
      <c r="V187" s="2"/>
      <c r="W187" s="2"/>
      <c r="X187" s="2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</row>
    <row r="188" spans="1:83" x14ac:dyDescent="0.2">
      <c r="A188" s="9"/>
      <c r="B188" s="2">
        <f t="shared" si="23"/>
        <v>-200</v>
      </c>
      <c r="C188" s="10">
        <f t="shared" si="24"/>
        <v>7</v>
      </c>
      <c r="D188" s="10"/>
      <c r="E188" s="24"/>
      <c r="F188" s="10"/>
      <c r="G188" s="10"/>
      <c r="H188" s="9"/>
      <c r="I188" s="9"/>
      <c r="J188" s="9"/>
      <c r="K188" s="9"/>
      <c r="L188" s="9"/>
      <c r="M188" s="9"/>
      <c r="N188" s="9"/>
      <c r="O188" s="9"/>
      <c r="P188" s="2"/>
      <c r="Q188" s="10"/>
      <c r="R188" s="9"/>
      <c r="S188" s="9"/>
      <c r="T188" s="9"/>
      <c r="U188" s="2"/>
      <c r="V188" s="2"/>
      <c r="W188" s="2"/>
      <c r="X188" s="2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</row>
    <row r="189" spans="1:83" x14ac:dyDescent="0.2">
      <c r="A189" s="9"/>
      <c r="B189" s="2">
        <f t="shared" si="23"/>
        <v>-190</v>
      </c>
      <c r="C189" s="10">
        <f t="shared" si="24"/>
        <v>6.3174999999999999</v>
      </c>
      <c r="D189" s="10"/>
      <c r="E189" s="24"/>
      <c r="F189" s="10"/>
      <c r="G189" s="10"/>
      <c r="H189" s="9"/>
      <c r="I189" s="9"/>
      <c r="J189" s="9"/>
      <c r="K189" s="9"/>
      <c r="L189" s="9"/>
      <c r="M189" s="9"/>
      <c r="N189" s="9"/>
      <c r="O189" s="9"/>
      <c r="P189" s="2"/>
      <c r="Q189" s="10"/>
      <c r="R189" s="9"/>
      <c r="S189" s="9"/>
      <c r="T189" s="9"/>
      <c r="U189" s="2"/>
      <c r="V189" s="2"/>
      <c r="W189" s="2"/>
      <c r="X189" s="2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</row>
    <row r="190" spans="1:83" x14ac:dyDescent="0.2">
      <c r="A190" s="9"/>
      <c r="B190" s="2">
        <f t="shared" si="23"/>
        <v>-180</v>
      </c>
      <c r="C190" s="10">
        <f t="shared" si="24"/>
        <v>5.67</v>
      </c>
      <c r="D190" s="10"/>
      <c r="E190" s="24"/>
      <c r="F190" s="10"/>
      <c r="G190" s="10"/>
      <c r="H190" s="9"/>
      <c r="I190" s="9"/>
      <c r="J190" s="9"/>
      <c r="K190" s="9"/>
      <c r="L190" s="9"/>
      <c r="M190" s="9"/>
      <c r="N190" s="9"/>
      <c r="O190" s="9"/>
      <c r="P190" s="2"/>
      <c r="Q190" s="10"/>
      <c r="R190" s="9"/>
      <c r="S190" s="9"/>
      <c r="T190" s="9"/>
      <c r="U190" s="2"/>
      <c r="V190" s="2"/>
      <c r="W190" s="2"/>
      <c r="X190" s="2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</row>
    <row r="191" spans="1:83" x14ac:dyDescent="0.2">
      <c r="A191" s="9"/>
      <c r="B191" s="2">
        <f t="shared" si="23"/>
        <v>-170</v>
      </c>
      <c r="C191" s="10">
        <f t="shared" si="24"/>
        <v>5.0575000000000001</v>
      </c>
      <c r="D191" s="10"/>
      <c r="E191" s="24"/>
      <c r="F191" s="10"/>
      <c r="G191" s="10"/>
      <c r="H191" s="9"/>
      <c r="I191" s="9"/>
      <c r="J191" s="9"/>
      <c r="K191" s="9"/>
      <c r="L191" s="9"/>
      <c r="M191" s="9"/>
      <c r="N191" s="9"/>
      <c r="O191" s="9"/>
      <c r="P191" s="2"/>
      <c r="Q191" s="10"/>
      <c r="R191" s="9"/>
      <c r="S191" s="9"/>
      <c r="T191" s="9"/>
      <c r="U191" s="2"/>
      <c r="V191" s="2"/>
      <c r="W191" s="2"/>
      <c r="X191" s="2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</row>
    <row r="192" spans="1:83" x14ac:dyDescent="0.2">
      <c r="A192" s="9"/>
      <c r="B192" s="2">
        <f t="shared" si="23"/>
        <v>-160</v>
      </c>
      <c r="C192" s="10">
        <f t="shared" si="24"/>
        <v>4.4799999999999995</v>
      </c>
      <c r="D192" s="10"/>
      <c r="E192" s="24"/>
      <c r="F192" s="10"/>
      <c r="G192" s="10"/>
      <c r="H192" s="9"/>
      <c r="I192" s="9"/>
      <c r="J192" s="9"/>
      <c r="K192" s="9"/>
      <c r="L192" s="9"/>
      <c r="M192" s="9"/>
      <c r="N192" s="9"/>
      <c r="O192" s="9"/>
      <c r="P192" s="2"/>
      <c r="Q192" s="10"/>
      <c r="R192" s="9"/>
      <c r="S192" s="9"/>
      <c r="T192" s="9"/>
      <c r="U192" s="2"/>
      <c r="V192" s="2"/>
      <c r="W192" s="2"/>
      <c r="X192" s="2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</row>
    <row r="193" spans="1:83" x14ac:dyDescent="0.2">
      <c r="A193" s="9"/>
      <c r="B193" s="2">
        <f t="shared" si="23"/>
        <v>-150</v>
      </c>
      <c r="C193" s="10">
        <f t="shared" si="24"/>
        <v>3.9375</v>
      </c>
      <c r="D193" s="10"/>
      <c r="E193" s="24"/>
      <c r="F193" s="10"/>
      <c r="G193" s="10"/>
      <c r="H193" s="9"/>
      <c r="I193" s="9"/>
      <c r="J193" s="9"/>
      <c r="K193" s="9"/>
      <c r="L193" s="9"/>
      <c r="M193" s="9"/>
      <c r="N193" s="9"/>
      <c r="O193" s="9"/>
      <c r="P193" s="2"/>
      <c r="Q193" s="10"/>
      <c r="R193" s="9"/>
      <c r="S193" s="9"/>
      <c r="T193" s="9"/>
      <c r="U193" s="2"/>
      <c r="V193" s="2"/>
      <c r="W193" s="2"/>
      <c r="X193" s="2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</row>
    <row r="194" spans="1:83" x14ac:dyDescent="0.2">
      <c r="A194" s="9"/>
      <c r="B194" s="2">
        <f t="shared" si="23"/>
        <v>-140</v>
      </c>
      <c r="C194" s="10">
        <f t="shared" si="24"/>
        <v>3.43</v>
      </c>
      <c r="D194" s="10"/>
      <c r="E194" s="24"/>
      <c r="F194" s="10"/>
      <c r="G194" s="10"/>
      <c r="H194" s="9"/>
      <c r="I194" s="9"/>
      <c r="J194" s="9"/>
      <c r="K194" s="9"/>
      <c r="L194" s="9"/>
      <c r="M194" s="9"/>
      <c r="N194" s="9"/>
      <c r="O194" s="9"/>
      <c r="P194" s="2"/>
      <c r="Q194" s="10"/>
      <c r="R194" s="9"/>
      <c r="S194" s="9"/>
      <c r="T194" s="9"/>
      <c r="U194" s="2"/>
      <c r="V194" s="2"/>
      <c r="W194" s="2"/>
      <c r="X194" s="2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</row>
    <row r="195" spans="1:83" x14ac:dyDescent="0.2">
      <c r="A195" s="9"/>
      <c r="B195" s="2">
        <f t="shared" si="23"/>
        <v>-130</v>
      </c>
      <c r="C195" s="10">
        <f t="shared" si="24"/>
        <v>2.9575</v>
      </c>
      <c r="D195" s="10"/>
      <c r="E195" s="24"/>
      <c r="F195" s="10"/>
      <c r="G195" s="10"/>
      <c r="H195" s="9"/>
      <c r="I195" s="9"/>
      <c r="J195" s="9"/>
      <c r="K195" s="9"/>
      <c r="L195" s="9"/>
      <c r="M195" s="9"/>
      <c r="N195" s="9"/>
      <c r="O195" s="9"/>
      <c r="P195" s="2"/>
      <c r="Q195" s="10"/>
      <c r="R195" s="9"/>
      <c r="S195" s="9"/>
      <c r="T195" s="9"/>
      <c r="U195" s="2"/>
      <c r="V195" s="2"/>
      <c r="W195" s="2"/>
      <c r="X195" s="2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</row>
    <row r="196" spans="1:83" x14ac:dyDescent="0.2">
      <c r="A196" s="9"/>
      <c r="B196" s="2">
        <f t="shared" si="23"/>
        <v>-120</v>
      </c>
      <c r="C196" s="10">
        <f t="shared" si="24"/>
        <v>2.52</v>
      </c>
      <c r="D196" s="10"/>
      <c r="E196" s="24"/>
      <c r="F196" s="10"/>
      <c r="G196" s="10"/>
      <c r="H196" s="9"/>
      <c r="I196" s="9"/>
      <c r="J196" s="9"/>
      <c r="K196" s="9"/>
      <c r="L196" s="9"/>
      <c r="M196" s="9"/>
      <c r="N196" s="9"/>
      <c r="O196" s="9"/>
      <c r="P196" s="2"/>
      <c r="Q196" s="10"/>
      <c r="R196" s="9"/>
      <c r="S196" s="9"/>
      <c r="T196" s="9"/>
      <c r="U196" s="2"/>
      <c r="V196" s="2"/>
      <c r="W196" s="2"/>
      <c r="X196" s="2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</row>
    <row r="197" spans="1:83" x14ac:dyDescent="0.2">
      <c r="A197" s="9"/>
      <c r="B197" s="2">
        <f t="shared" si="23"/>
        <v>-110</v>
      </c>
      <c r="C197" s="10">
        <f t="shared" si="24"/>
        <v>2.1175000000000002</v>
      </c>
      <c r="D197" s="10"/>
      <c r="E197" s="24"/>
      <c r="F197" s="10"/>
      <c r="G197" s="10"/>
      <c r="H197" s="9"/>
      <c r="I197" s="9"/>
      <c r="J197" s="9"/>
      <c r="K197" s="9"/>
      <c r="L197" s="9"/>
      <c r="M197" s="9"/>
      <c r="N197" s="9"/>
      <c r="O197" s="9"/>
      <c r="P197" s="2"/>
      <c r="Q197" s="10"/>
      <c r="R197" s="9"/>
      <c r="S197" s="9"/>
      <c r="T197" s="9"/>
      <c r="U197" s="2"/>
      <c r="V197" s="2"/>
      <c r="W197" s="2"/>
      <c r="X197" s="2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</row>
    <row r="198" spans="1:83" x14ac:dyDescent="0.2">
      <c r="A198" s="9"/>
      <c r="B198" s="2">
        <f t="shared" si="23"/>
        <v>-100</v>
      </c>
      <c r="C198" s="10">
        <f t="shared" si="24"/>
        <v>1.75</v>
      </c>
      <c r="D198" s="10"/>
      <c r="E198" s="24"/>
      <c r="F198" s="10"/>
      <c r="G198" s="10"/>
      <c r="H198" s="9"/>
      <c r="I198" s="9"/>
      <c r="J198" s="9"/>
      <c r="K198" s="9"/>
      <c r="L198" s="9"/>
      <c r="M198" s="9"/>
      <c r="N198" s="9"/>
      <c r="O198" s="9"/>
      <c r="P198" s="2"/>
      <c r="Q198" s="10"/>
      <c r="R198" s="9"/>
      <c r="S198" s="9"/>
      <c r="T198" s="9"/>
      <c r="U198" s="2"/>
      <c r="V198" s="2"/>
      <c r="W198" s="2"/>
      <c r="X198" s="2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</row>
    <row r="199" spans="1:83" x14ac:dyDescent="0.2">
      <c r="A199" s="9"/>
      <c r="B199" s="2">
        <f t="shared" si="23"/>
        <v>-90</v>
      </c>
      <c r="C199" s="10">
        <f t="shared" si="24"/>
        <v>1.4175</v>
      </c>
      <c r="D199" s="10"/>
      <c r="E199" s="24"/>
      <c r="F199" s="10"/>
      <c r="G199" s="10"/>
      <c r="H199" s="9"/>
      <c r="I199" s="9"/>
      <c r="J199" s="9"/>
      <c r="K199" s="9"/>
      <c r="L199" s="9"/>
      <c r="M199" s="9"/>
      <c r="N199" s="9"/>
      <c r="O199" s="9"/>
      <c r="P199" s="2"/>
      <c r="Q199" s="10"/>
      <c r="R199" s="9"/>
      <c r="S199" s="9"/>
      <c r="T199" s="9"/>
      <c r="U199" s="2"/>
      <c r="V199" s="2"/>
      <c r="W199" s="2"/>
      <c r="X199" s="2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</row>
    <row r="200" spans="1:83" x14ac:dyDescent="0.2">
      <c r="A200" s="9"/>
      <c r="B200" s="2">
        <f t="shared" si="23"/>
        <v>-80</v>
      </c>
      <c r="C200" s="10">
        <f t="shared" si="24"/>
        <v>1.1199999999999999</v>
      </c>
      <c r="D200" s="10"/>
      <c r="E200" s="10"/>
      <c r="F200" s="10"/>
      <c r="G200" s="10"/>
      <c r="H200" s="9"/>
      <c r="I200" s="9"/>
      <c r="J200" s="9"/>
      <c r="K200" s="9"/>
      <c r="L200" s="9"/>
      <c r="M200" s="9"/>
      <c r="N200" s="9"/>
      <c r="O200" s="9"/>
      <c r="P200" s="2"/>
      <c r="Q200" s="10"/>
      <c r="R200" s="9"/>
      <c r="S200" s="9"/>
      <c r="T200" s="9"/>
      <c r="U200" s="2"/>
      <c r="V200" s="2"/>
      <c r="W200" s="2"/>
      <c r="X200" s="2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</row>
    <row r="201" spans="1:83" x14ac:dyDescent="0.2">
      <c r="A201" s="9"/>
      <c r="B201" s="2">
        <f t="shared" si="23"/>
        <v>-70</v>
      </c>
      <c r="C201" s="10">
        <f t="shared" si="24"/>
        <v>0.85750000000000004</v>
      </c>
      <c r="D201" s="10"/>
      <c r="E201" s="10"/>
      <c r="F201" s="10"/>
      <c r="G201" s="10"/>
      <c r="H201" s="9"/>
      <c r="I201" s="9"/>
      <c r="J201" s="9"/>
      <c r="K201" s="9"/>
      <c r="L201" s="9"/>
      <c r="M201" s="9"/>
      <c r="N201" s="9"/>
      <c r="O201" s="9"/>
      <c r="P201" s="2"/>
      <c r="Q201" s="10"/>
      <c r="R201" s="9"/>
      <c r="S201" s="9"/>
      <c r="T201" s="9"/>
      <c r="U201" s="2"/>
      <c r="V201" s="2"/>
      <c r="W201" s="2"/>
      <c r="X201" s="2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</row>
    <row r="202" spans="1:83" x14ac:dyDescent="0.2">
      <c r="A202" s="9"/>
      <c r="B202" s="2">
        <f t="shared" si="23"/>
        <v>-60</v>
      </c>
      <c r="C202" s="10">
        <f t="shared" si="24"/>
        <v>0.63</v>
      </c>
      <c r="D202" s="10"/>
      <c r="E202" s="10"/>
      <c r="F202" s="10"/>
      <c r="G202" s="10"/>
      <c r="H202" s="9"/>
      <c r="I202" s="9"/>
      <c r="J202" s="9"/>
      <c r="K202" s="9"/>
      <c r="L202" s="9"/>
      <c r="M202" s="9"/>
      <c r="N202" s="9"/>
      <c r="O202" s="9"/>
      <c r="P202" s="2"/>
      <c r="Q202" s="10"/>
      <c r="R202" s="9"/>
      <c r="S202" s="9"/>
      <c r="T202" s="9"/>
      <c r="U202" s="2"/>
      <c r="V202" s="2"/>
      <c r="W202" s="2"/>
      <c r="X202" s="2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</row>
    <row r="203" spans="1:83" x14ac:dyDescent="0.2">
      <c r="A203" s="9"/>
      <c r="B203" s="2">
        <f t="shared" si="23"/>
        <v>-50</v>
      </c>
      <c r="C203" s="10">
        <f t="shared" si="24"/>
        <v>0.4375</v>
      </c>
      <c r="D203" s="10"/>
      <c r="E203" s="10"/>
      <c r="F203" s="10"/>
      <c r="G203" s="10"/>
      <c r="H203" s="9"/>
      <c r="I203" s="9"/>
      <c r="J203" s="9"/>
      <c r="K203" s="9"/>
      <c r="L203" s="9"/>
      <c r="M203" s="9"/>
      <c r="N203" s="9"/>
      <c r="O203" s="9"/>
      <c r="P203" s="2"/>
      <c r="Q203" s="10"/>
      <c r="R203" s="9"/>
      <c r="S203" s="9"/>
      <c r="T203" s="9"/>
      <c r="U203" s="2"/>
      <c r="V203" s="2"/>
      <c r="W203" s="2"/>
      <c r="X203" s="2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</row>
    <row r="204" spans="1:83" x14ac:dyDescent="0.2">
      <c r="A204" s="9"/>
      <c r="B204" s="2">
        <f t="shared" si="23"/>
        <v>-40</v>
      </c>
      <c r="C204" s="10">
        <f t="shared" si="24"/>
        <v>0.27999999999999997</v>
      </c>
      <c r="D204" s="10"/>
      <c r="E204" s="10"/>
      <c r="F204" s="10"/>
      <c r="G204" s="10"/>
      <c r="H204" s="9"/>
      <c r="I204" s="9"/>
      <c r="J204" s="9"/>
      <c r="K204" s="9"/>
      <c r="L204" s="9"/>
      <c r="M204" s="9"/>
      <c r="N204" s="9"/>
      <c r="O204" s="9"/>
      <c r="P204" s="2"/>
      <c r="Q204" s="10"/>
      <c r="R204" s="9"/>
      <c r="S204" s="9"/>
      <c r="T204" s="9"/>
      <c r="U204" s="2"/>
      <c r="V204" s="2"/>
      <c r="W204" s="2"/>
      <c r="X204" s="2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</row>
    <row r="205" spans="1:83" x14ac:dyDescent="0.2">
      <c r="A205" s="9"/>
      <c r="B205" s="2">
        <f t="shared" si="23"/>
        <v>-30</v>
      </c>
      <c r="C205" s="10">
        <f t="shared" si="24"/>
        <v>0.1575</v>
      </c>
      <c r="D205" s="10"/>
      <c r="E205" s="10"/>
      <c r="F205" s="10"/>
      <c r="G205" s="10"/>
      <c r="H205" s="9"/>
      <c r="I205" s="9"/>
      <c r="J205" s="9"/>
      <c r="K205" s="9"/>
      <c r="L205" s="9"/>
      <c r="M205" s="9"/>
      <c r="N205" s="9"/>
      <c r="O205" s="9"/>
      <c r="P205" s="2"/>
      <c r="Q205" s="10"/>
      <c r="R205" s="9"/>
      <c r="S205" s="9"/>
      <c r="T205" s="9"/>
      <c r="U205" s="2"/>
      <c r="V205" s="2"/>
      <c r="W205" s="2"/>
      <c r="X205" s="2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</row>
    <row r="206" spans="1:83" x14ac:dyDescent="0.2">
      <c r="A206" s="9"/>
      <c r="B206" s="2">
        <f t="shared" si="23"/>
        <v>-20</v>
      </c>
      <c r="C206" s="10">
        <f t="shared" si="24"/>
        <v>6.9999999999999993E-2</v>
      </c>
      <c r="D206" s="10"/>
      <c r="E206" s="10"/>
      <c r="F206" s="10"/>
      <c r="G206" s="10"/>
      <c r="H206" s="9"/>
      <c r="I206" s="9"/>
      <c r="J206" s="9"/>
      <c r="K206" s="9"/>
      <c r="L206" s="9"/>
      <c r="M206" s="9"/>
      <c r="N206" s="9"/>
      <c r="O206" s="9"/>
      <c r="P206" s="2"/>
      <c r="Q206" s="10"/>
      <c r="R206" s="9"/>
      <c r="S206" s="9"/>
      <c r="T206" s="9"/>
      <c r="U206" s="2"/>
      <c r="V206" s="2"/>
      <c r="W206" s="2"/>
      <c r="X206" s="2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</row>
    <row r="207" spans="1:83" x14ac:dyDescent="0.2">
      <c r="A207" s="9"/>
      <c r="B207" s="2">
        <f t="shared" si="23"/>
        <v>-10</v>
      </c>
      <c r="C207" s="10">
        <f t="shared" si="24"/>
        <v>1.7499999999999998E-2</v>
      </c>
      <c r="D207" s="10"/>
      <c r="E207" s="10"/>
      <c r="F207" s="10"/>
      <c r="G207" s="10"/>
      <c r="H207" s="9"/>
      <c r="I207" s="9"/>
      <c r="J207" s="9"/>
      <c r="K207" s="9"/>
      <c r="L207" s="9"/>
      <c r="M207" s="9"/>
      <c r="N207" s="9"/>
      <c r="O207" s="9"/>
      <c r="P207" s="2"/>
      <c r="Q207" s="10"/>
      <c r="R207" s="9"/>
      <c r="S207" s="9"/>
      <c r="T207" s="9"/>
      <c r="U207" s="2"/>
      <c r="V207" s="2"/>
      <c r="W207" s="2"/>
      <c r="X207" s="2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</row>
    <row r="208" spans="1:83" x14ac:dyDescent="0.2">
      <c r="A208" s="9"/>
      <c r="B208" s="2">
        <v>0</v>
      </c>
      <c r="C208" s="25">
        <f>1/(4*$C$5)</f>
        <v>1428.5714285714287</v>
      </c>
      <c r="D208" s="25"/>
      <c r="E208" s="25"/>
      <c r="F208" s="25"/>
      <c r="G208" s="25"/>
      <c r="H208" s="9"/>
      <c r="I208" s="9"/>
      <c r="J208" s="9"/>
      <c r="K208" s="9"/>
      <c r="L208" s="9"/>
      <c r="M208" s="9"/>
      <c r="N208" s="9"/>
      <c r="O208" s="9"/>
      <c r="P208" s="2"/>
      <c r="Q208" s="25"/>
      <c r="R208" s="9"/>
      <c r="S208" s="9"/>
      <c r="T208" s="9"/>
      <c r="U208" s="2"/>
      <c r="V208" s="2"/>
      <c r="W208" s="2"/>
      <c r="X208" s="2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</row>
    <row r="209" spans="1:83" x14ac:dyDescent="0.2">
      <c r="A209" s="9"/>
      <c r="B209" s="2">
        <f>B208+10</f>
        <v>10</v>
      </c>
      <c r="C209" s="10">
        <f t="shared" ref="C209:C240" si="25">$C$5*B209^2</f>
        <v>1.7499999999999998E-2</v>
      </c>
      <c r="D209" s="10"/>
      <c r="E209" s="10"/>
      <c r="F209" s="10"/>
      <c r="G209" s="10"/>
      <c r="H209" s="9"/>
      <c r="I209" s="9"/>
      <c r="J209" s="9"/>
      <c r="K209" s="9"/>
      <c r="L209" s="9"/>
      <c r="M209" s="9"/>
      <c r="N209" s="9"/>
      <c r="O209" s="9"/>
      <c r="P209" s="2"/>
      <c r="Q209" s="10"/>
      <c r="R209" s="9"/>
      <c r="S209" s="9"/>
      <c r="T209" s="9"/>
      <c r="U209" s="2"/>
      <c r="V209" s="2"/>
      <c r="W209" s="2"/>
      <c r="X209" s="2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</row>
    <row r="210" spans="1:83" x14ac:dyDescent="0.2">
      <c r="A210" s="9"/>
      <c r="B210" s="2">
        <f t="shared" ref="B210:B273" si="26">B209+10</f>
        <v>20</v>
      </c>
      <c r="C210" s="10">
        <f t="shared" si="25"/>
        <v>6.9999999999999993E-2</v>
      </c>
      <c r="D210" s="10"/>
      <c r="E210" s="10"/>
      <c r="F210" s="10"/>
      <c r="G210" s="10"/>
      <c r="H210" s="9"/>
      <c r="I210" s="9"/>
      <c r="J210" s="9"/>
      <c r="K210" s="9"/>
      <c r="L210" s="9"/>
      <c r="M210" s="9"/>
      <c r="N210" s="9"/>
      <c r="O210" s="9"/>
      <c r="P210" s="2"/>
      <c r="Q210" s="10"/>
      <c r="R210" s="9"/>
      <c r="S210" s="9"/>
      <c r="T210" s="9"/>
      <c r="U210" s="2"/>
      <c r="V210" s="2"/>
      <c r="W210" s="2"/>
      <c r="X210" s="2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</row>
    <row r="211" spans="1:83" x14ac:dyDescent="0.2">
      <c r="A211" s="9"/>
      <c r="B211" s="2">
        <f t="shared" si="26"/>
        <v>30</v>
      </c>
      <c r="C211" s="10">
        <f t="shared" si="25"/>
        <v>0.1575</v>
      </c>
      <c r="D211" s="10"/>
      <c r="E211" s="10"/>
      <c r="F211" s="10"/>
      <c r="G211" s="10"/>
      <c r="H211" s="9"/>
      <c r="I211" s="9"/>
      <c r="J211" s="9"/>
      <c r="K211" s="9"/>
      <c r="L211" s="9"/>
      <c r="M211" s="9"/>
      <c r="N211" s="9"/>
      <c r="O211" s="9"/>
      <c r="P211" s="2"/>
      <c r="Q211" s="10"/>
      <c r="R211" s="9"/>
      <c r="S211" s="9"/>
      <c r="T211" s="9"/>
      <c r="U211" s="2"/>
      <c r="V211" s="2"/>
      <c r="W211" s="2"/>
      <c r="X211" s="2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</row>
    <row r="212" spans="1:83" x14ac:dyDescent="0.2">
      <c r="A212" s="9"/>
      <c r="B212" s="2">
        <f t="shared" si="26"/>
        <v>40</v>
      </c>
      <c r="C212" s="10">
        <f t="shared" si="25"/>
        <v>0.27999999999999997</v>
      </c>
      <c r="D212" s="10"/>
      <c r="E212" s="10"/>
      <c r="F212" s="10"/>
      <c r="G212" s="10"/>
      <c r="H212" s="9"/>
      <c r="I212" s="9"/>
      <c r="J212" s="9"/>
      <c r="K212" s="9"/>
      <c r="L212" s="9"/>
      <c r="M212" s="9"/>
      <c r="N212" s="9"/>
      <c r="O212" s="9"/>
      <c r="P212" s="2"/>
      <c r="Q212" s="10"/>
      <c r="R212" s="9"/>
      <c r="S212" s="9"/>
      <c r="T212" s="9"/>
      <c r="U212" s="2"/>
      <c r="V212" s="2"/>
      <c r="W212" s="2"/>
      <c r="X212" s="2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</row>
    <row r="213" spans="1:83" x14ac:dyDescent="0.2">
      <c r="A213" s="9"/>
      <c r="B213" s="2">
        <f t="shared" si="26"/>
        <v>50</v>
      </c>
      <c r="C213" s="10">
        <f t="shared" si="25"/>
        <v>0.4375</v>
      </c>
      <c r="D213" s="10"/>
      <c r="E213" s="10"/>
      <c r="F213" s="10"/>
      <c r="G213" s="10"/>
      <c r="H213" s="9"/>
      <c r="I213" s="9"/>
      <c r="J213" s="9"/>
      <c r="K213" s="9"/>
      <c r="L213" s="9"/>
      <c r="M213" s="9"/>
      <c r="N213" s="9"/>
      <c r="O213" s="9"/>
      <c r="P213" s="2"/>
      <c r="Q213" s="10"/>
      <c r="R213" s="9"/>
      <c r="S213" s="9"/>
      <c r="T213" s="9"/>
      <c r="U213" s="2"/>
      <c r="V213" s="2"/>
      <c r="W213" s="2"/>
      <c r="X213" s="2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</row>
    <row r="214" spans="1:83" x14ac:dyDescent="0.2">
      <c r="A214" s="9"/>
      <c r="B214" s="2">
        <f t="shared" si="26"/>
        <v>60</v>
      </c>
      <c r="C214" s="10">
        <f t="shared" si="25"/>
        <v>0.63</v>
      </c>
      <c r="D214" s="10"/>
      <c r="E214" s="10"/>
      <c r="F214" s="10"/>
      <c r="G214" s="10"/>
      <c r="H214" s="9"/>
      <c r="I214" s="9"/>
      <c r="J214" s="9"/>
      <c r="K214" s="9"/>
      <c r="L214" s="9"/>
      <c r="M214" s="9"/>
      <c r="N214" s="9"/>
      <c r="O214" s="9"/>
      <c r="P214" s="2"/>
      <c r="Q214" s="10"/>
      <c r="R214" s="9"/>
      <c r="S214" s="9"/>
      <c r="T214" s="9"/>
      <c r="U214" s="2"/>
      <c r="V214" s="2"/>
      <c r="W214" s="2"/>
      <c r="X214" s="2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</row>
    <row r="215" spans="1:83" x14ac:dyDescent="0.2">
      <c r="A215" s="9"/>
      <c r="B215" s="2">
        <f t="shared" si="26"/>
        <v>70</v>
      </c>
      <c r="C215" s="10">
        <f t="shared" si="25"/>
        <v>0.85750000000000004</v>
      </c>
      <c r="D215" s="10"/>
      <c r="E215" s="10"/>
      <c r="F215" s="10"/>
      <c r="G215" s="10"/>
      <c r="H215" s="9"/>
      <c r="I215" s="9"/>
      <c r="J215" s="9"/>
      <c r="K215" s="9"/>
      <c r="L215" s="9"/>
      <c r="M215" s="9"/>
      <c r="N215" s="9"/>
      <c r="O215" s="9"/>
      <c r="P215" s="2"/>
      <c r="Q215" s="10"/>
      <c r="R215" s="9"/>
      <c r="S215" s="9"/>
      <c r="T215" s="9"/>
      <c r="U215" s="2"/>
      <c r="V215" s="2"/>
      <c r="W215" s="2"/>
      <c r="X215" s="2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</row>
    <row r="216" spans="1:83" x14ac:dyDescent="0.2">
      <c r="A216" s="9"/>
      <c r="B216" s="2">
        <f t="shared" si="26"/>
        <v>80</v>
      </c>
      <c r="C216" s="10">
        <f t="shared" si="25"/>
        <v>1.1199999999999999</v>
      </c>
      <c r="D216" s="10"/>
      <c r="E216" s="10"/>
      <c r="F216" s="10"/>
      <c r="G216" s="10"/>
      <c r="H216" s="9"/>
      <c r="I216" s="9"/>
      <c r="J216" s="9"/>
      <c r="K216" s="9"/>
      <c r="L216" s="9"/>
      <c r="M216" s="9"/>
      <c r="N216" s="9"/>
      <c r="O216" s="9"/>
      <c r="P216" s="2"/>
      <c r="Q216" s="10"/>
      <c r="R216" s="9"/>
      <c r="S216" s="9"/>
      <c r="T216" s="9"/>
      <c r="U216" s="2"/>
      <c r="V216" s="2"/>
      <c r="W216" s="2"/>
      <c r="X216" s="2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</row>
    <row r="217" spans="1:83" x14ac:dyDescent="0.2">
      <c r="A217" s="9"/>
      <c r="B217" s="2">
        <f t="shared" si="26"/>
        <v>90</v>
      </c>
      <c r="C217" s="10">
        <f t="shared" si="25"/>
        <v>1.4175</v>
      </c>
      <c r="D217" s="10"/>
      <c r="E217" s="10"/>
      <c r="F217" s="10"/>
      <c r="G217" s="10"/>
      <c r="H217" s="9"/>
      <c r="I217" s="9"/>
      <c r="J217" s="9"/>
      <c r="K217" s="9"/>
      <c r="L217" s="9"/>
      <c r="M217" s="9"/>
      <c r="N217" s="9"/>
      <c r="O217" s="9"/>
      <c r="P217" s="2"/>
      <c r="Q217" s="10"/>
      <c r="R217" s="9"/>
      <c r="S217" s="9"/>
      <c r="T217" s="9"/>
      <c r="U217" s="2"/>
      <c r="V217" s="2"/>
      <c r="W217" s="2"/>
      <c r="X217" s="2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</row>
    <row r="218" spans="1:83" x14ac:dyDescent="0.2">
      <c r="A218" s="9"/>
      <c r="B218" s="2">
        <f t="shared" si="26"/>
        <v>100</v>
      </c>
      <c r="C218" s="10">
        <f t="shared" si="25"/>
        <v>1.75</v>
      </c>
      <c r="D218" s="10"/>
      <c r="E218" s="10"/>
      <c r="F218" s="10"/>
      <c r="G218" s="10"/>
      <c r="H218" s="9"/>
      <c r="I218" s="9"/>
      <c r="J218" s="9"/>
      <c r="K218" s="9"/>
      <c r="L218" s="9"/>
      <c r="M218" s="9"/>
      <c r="N218" s="9"/>
      <c r="O218" s="9"/>
      <c r="P218" s="2"/>
      <c r="Q218" s="10"/>
      <c r="R218" s="9"/>
      <c r="S218" s="9"/>
      <c r="T218" s="9"/>
      <c r="U218" s="2"/>
      <c r="V218" s="2"/>
      <c r="W218" s="2"/>
      <c r="X218" s="2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</row>
    <row r="219" spans="1:83" x14ac:dyDescent="0.2">
      <c r="A219" s="9"/>
      <c r="B219" s="2">
        <f t="shared" si="26"/>
        <v>110</v>
      </c>
      <c r="C219" s="10">
        <f t="shared" si="25"/>
        <v>2.1175000000000002</v>
      </c>
      <c r="D219" s="10"/>
      <c r="E219" s="10"/>
      <c r="F219" s="10"/>
      <c r="G219" s="10"/>
      <c r="H219" s="9"/>
      <c r="I219" s="9"/>
      <c r="J219" s="9"/>
      <c r="K219" s="9"/>
      <c r="L219" s="9"/>
      <c r="M219" s="9"/>
      <c r="N219" s="9"/>
      <c r="O219" s="9"/>
      <c r="P219" s="2"/>
      <c r="Q219" s="10"/>
      <c r="R219" s="9"/>
      <c r="S219" s="9"/>
      <c r="T219" s="9"/>
      <c r="U219" s="2"/>
      <c r="V219" s="2"/>
      <c r="W219" s="2"/>
      <c r="X219" s="2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</row>
    <row r="220" spans="1:83" x14ac:dyDescent="0.2">
      <c r="A220" s="9"/>
      <c r="B220" s="2">
        <f t="shared" si="26"/>
        <v>120</v>
      </c>
      <c r="C220" s="10">
        <f t="shared" si="25"/>
        <v>2.52</v>
      </c>
      <c r="D220" s="10"/>
      <c r="E220" s="10"/>
      <c r="F220" s="10"/>
      <c r="G220" s="10"/>
      <c r="H220" s="9"/>
      <c r="I220" s="9"/>
      <c r="J220" s="9"/>
      <c r="K220" s="9"/>
      <c r="L220" s="9"/>
      <c r="M220" s="9"/>
      <c r="N220" s="9"/>
      <c r="O220" s="9"/>
      <c r="P220" s="2"/>
      <c r="Q220" s="10"/>
      <c r="R220" s="9"/>
      <c r="S220" s="9"/>
      <c r="T220" s="9"/>
      <c r="U220" s="2"/>
      <c r="V220" s="2"/>
      <c r="W220" s="2"/>
      <c r="X220" s="2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</row>
    <row r="221" spans="1:83" x14ac:dyDescent="0.2">
      <c r="A221" s="9"/>
      <c r="B221" s="2">
        <f t="shared" si="26"/>
        <v>130</v>
      </c>
      <c r="C221" s="10">
        <f t="shared" si="25"/>
        <v>2.9575</v>
      </c>
      <c r="D221" s="10"/>
      <c r="E221" s="10"/>
      <c r="F221" s="10"/>
      <c r="G221" s="10"/>
      <c r="H221" s="9"/>
      <c r="I221" s="9"/>
      <c r="J221" s="9"/>
      <c r="K221" s="9"/>
      <c r="L221" s="9"/>
      <c r="M221" s="9"/>
      <c r="N221" s="9"/>
      <c r="O221" s="9"/>
      <c r="P221" s="2"/>
      <c r="Q221" s="10"/>
      <c r="R221" s="9"/>
      <c r="S221" s="9"/>
      <c r="T221" s="9"/>
      <c r="U221" s="2"/>
      <c r="V221" s="2"/>
      <c r="W221" s="2"/>
      <c r="X221" s="2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</row>
    <row r="222" spans="1:83" x14ac:dyDescent="0.2">
      <c r="A222" s="9"/>
      <c r="B222" s="2">
        <f t="shared" si="26"/>
        <v>140</v>
      </c>
      <c r="C222" s="10">
        <f t="shared" si="25"/>
        <v>3.43</v>
      </c>
      <c r="D222" s="10"/>
      <c r="E222" s="10"/>
      <c r="F222" s="10"/>
      <c r="G222" s="10"/>
      <c r="H222" s="9"/>
      <c r="I222" s="9"/>
      <c r="J222" s="9"/>
      <c r="K222" s="9"/>
      <c r="L222" s="9"/>
      <c r="M222" s="9"/>
      <c r="N222" s="9"/>
      <c r="O222" s="9"/>
      <c r="P222" s="2"/>
      <c r="Q222" s="10"/>
      <c r="R222" s="9"/>
      <c r="S222" s="9"/>
      <c r="T222" s="9"/>
      <c r="U222" s="2"/>
      <c r="V222" s="2"/>
      <c r="W222" s="2"/>
      <c r="X222" s="2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</row>
    <row r="223" spans="1:83" x14ac:dyDescent="0.2">
      <c r="A223" s="9"/>
      <c r="B223" s="2">
        <f t="shared" si="26"/>
        <v>150</v>
      </c>
      <c r="C223" s="10">
        <f t="shared" si="25"/>
        <v>3.9375</v>
      </c>
      <c r="D223" s="10"/>
      <c r="E223" s="10"/>
      <c r="F223" s="10"/>
      <c r="G223" s="10"/>
      <c r="H223" s="9"/>
      <c r="I223" s="9"/>
      <c r="J223" s="9"/>
      <c r="K223" s="9"/>
      <c r="L223" s="9"/>
      <c r="M223" s="9"/>
      <c r="N223" s="9"/>
      <c r="O223" s="9"/>
      <c r="P223" s="2"/>
      <c r="Q223" s="10"/>
      <c r="R223" s="9"/>
      <c r="S223" s="9"/>
      <c r="T223" s="9"/>
      <c r="U223" s="2"/>
      <c r="V223" s="2"/>
      <c r="W223" s="2"/>
      <c r="X223" s="2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</row>
    <row r="224" spans="1:83" x14ac:dyDescent="0.2">
      <c r="A224" s="9"/>
      <c r="B224" s="2">
        <f t="shared" si="26"/>
        <v>160</v>
      </c>
      <c r="C224" s="10">
        <f t="shared" si="25"/>
        <v>4.4799999999999995</v>
      </c>
      <c r="D224" s="10"/>
      <c r="E224" s="10"/>
      <c r="F224" s="10"/>
      <c r="G224" s="10"/>
      <c r="H224" s="9"/>
      <c r="I224" s="9"/>
      <c r="J224" s="9"/>
      <c r="K224" s="9"/>
      <c r="L224" s="9"/>
      <c r="M224" s="9"/>
      <c r="N224" s="9"/>
      <c r="O224" s="9"/>
      <c r="P224" s="2"/>
      <c r="Q224" s="10"/>
      <c r="R224" s="9"/>
      <c r="S224" s="9"/>
      <c r="T224" s="9"/>
      <c r="U224" s="2"/>
      <c r="V224" s="2"/>
      <c r="W224" s="2"/>
      <c r="X224" s="2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</row>
    <row r="225" spans="1:83" x14ac:dyDescent="0.2">
      <c r="A225" s="9"/>
      <c r="B225" s="2">
        <f t="shared" si="26"/>
        <v>170</v>
      </c>
      <c r="C225" s="10">
        <f t="shared" si="25"/>
        <v>5.0575000000000001</v>
      </c>
      <c r="D225" s="10"/>
      <c r="E225" s="10"/>
      <c r="F225" s="10"/>
      <c r="G225" s="10"/>
      <c r="H225" s="9"/>
      <c r="I225" s="9"/>
      <c r="J225" s="9"/>
      <c r="K225" s="9"/>
      <c r="L225" s="9"/>
      <c r="M225" s="9"/>
      <c r="N225" s="9"/>
      <c r="O225" s="9"/>
      <c r="P225" s="2"/>
      <c r="Q225" s="10"/>
      <c r="R225" s="9"/>
      <c r="S225" s="9"/>
      <c r="T225" s="9"/>
      <c r="U225" s="2"/>
      <c r="V225" s="2"/>
      <c r="W225" s="2"/>
      <c r="X225" s="2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</row>
    <row r="226" spans="1:83" x14ac:dyDescent="0.2">
      <c r="A226" s="9"/>
      <c r="B226" s="2">
        <f t="shared" si="26"/>
        <v>180</v>
      </c>
      <c r="C226" s="10">
        <f t="shared" si="25"/>
        <v>5.67</v>
      </c>
      <c r="D226" s="10"/>
      <c r="E226" s="10"/>
      <c r="F226" s="10"/>
      <c r="G226" s="10"/>
      <c r="H226" s="9"/>
      <c r="I226" s="9"/>
      <c r="J226" s="9"/>
      <c r="K226" s="9"/>
      <c r="L226" s="9"/>
      <c r="M226" s="9"/>
      <c r="N226" s="9"/>
      <c r="O226" s="9"/>
      <c r="P226" s="2"/>
      <c r="Q226" s="10"/>
      <c r="R226" s="9"/>
      <c r="S226" s="9"/>
      <c r="T226" s="9"/>
      <c r="U226" s="2"/>
      <c r="V226" s="2"/>
      <c r="W226" s="2"/>
      <c r="X226" s="2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</row>
    <row r="227" spans="1:83" x14ac:dyDescent="0.2">
      <c r="A227" s="9"/>
      <c r="B227" s="2">
        <f t="shared" si="26"/>
        <v>190</v>
      </c>
      <c r="C227" s="10">
        <f t="shared" si="25"/>
        <v>6.3174999999999999</v>
      </c>
      <c r="D227" s="10"/>
      <c r="E227" s="10"/>
      <c r="F227" s="10"/>
      <c r="G227" s="10"/>
      <c r="H227" s="9"/>
      <c r="I227" s="9"/>
      <c r="J227" s="9"/>
      <c r="K227" s="9"/>
      <c r="L227" s="9"/>
      <c r="M227" s="9"/>
      <c r="N227" s="9"/>
      <c r="O227" s="9"/>
      <c r="P227" s="2"/>
      <c r="Q227" s="10"/>
      <c r="R227" s="9"/>
      <c r="S227" s="9"/>
      <c r="T227" s="9"/>
      <c r="U227" s="2"/>
      <c r="V227" s="2"/>
      <c r="W227" s="2"/>
      <c r="X227" s="2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</row>
    <row r="228" spans="1:83" x14ac:dyDescent="0.2">
      <c r="A228" s="9"/>
      <c r="B228" s="2">
        <f t="shared" si="26"/>
        <v>200</v>
      </c>
      <c r="C228" s="10">
        <f t="shared" si="25"/>
        <v>7</v>
      </c>
      <c r="D228" s="10"/>
      <c r="E228" s="10"/>
      <c r="F228" s="10"/>
      <c r="G228" s="10"/>
      <c r="H228" s="9"/>
      <c r="I228" s="9"/>
      <c r="J228" s="9"/>
      <c r="K228" s="9"/>
      <c r="L228" s="9"/>
      <c r="M228" s="9"/>
      <c r="N228" s="9"/>
      <c r="O228" s="9"/>
      <c r="P228" s="2"/>
      <c r="Q228" s="10"/>
      <c r="R228" s="9"/>
      <c r="S228" s="9"/>
      <c r="T228" s="9"/>
      <c r="U228" s="2"/>
      <c r="V228" s="2"/>
      <c r="W228" s="2"/>
      <c r="X228" s="2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</row>
    <row r="229" spans="1:83" x14ac:dyDescent="0.2">
      <c r="A229" s="9"/>
      <c r="B229" s="2">
        <f t="shared" si="26"/>
        <v>210</v>
      </c>
      <c r="C229" s="10">
        <f t="shared" si="25"/>
        <v>7.7175000000000002</v>
      </c>
      <c r="D229" s="10"/>
      <c r="E229" s="10"/>
      <c r="F229" s="10"/>
      <c r="G229" s="10"/>
      <c r="H229" s="9"/>
      <c r="I229" s="9"/>
      <c r="J229" s="9"/>
      <c r="K229" s="9"/>
      <c r="L229" s="9"/>
      <c r="M229" s="9"/>
      <c r="N229" s="9"/>
      <c r="O229" s="9"/>
      <c r="P229" s="2"/>
      <c r="Q229" s="10"/>
      <c r="R229" s="9"/>
      <c r="S229" s="9"/>
      <c r="T229" s="9"/>
      <c r="U229" s="2"/>
      <c r="V229" s="2"/>
      <c r="W229" s="2"/>
      <c r="X229" s="2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</row>
    <row r="230" spans="1:83" x14ac:dyDescent="0.2">
      <c r="A230" s="9"/>
      <c r="B230" s="2">
        <f t="shared" si="26"/>
        <v>220</v>
      </c>
      <c r="C230" s="10">
        <f t="shared" si="25"/>
        <v>8.4700000000000006</v>
      </c>
      <c r="D230" s="10"/>
      <c r="E230" s="10"/>
      <c r="F230" s="10"/>
      <c r="G230" s="10"/>
      <c r="H230" s="9"/>
      <c r="I230" s="9"/>
      <c r="J230" s="9"/>
      <c r="K230" s="9"/>
      <c r="L230" s="9"/>
      <c r="M230" s="9"/>
      <c r="N230" s="9"/>
      <c r="O230" s="9"/>
      <c r="P230" s="2"/>
      <c r="Q230" s="10"/>
      <c r="R230" s="9"/>
      <c r="S230" s="9"/>
      <c r="T230" s="9"/>
      <c r="U230" s="2"/>
      <c r="V230" s="2"/>
      <c r="W230" s="2"/>
      <c r="X230" s="2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</row>
    <row r="231" spans="1:83" x14ac:dyDescent="0.2">
      <c r="A231" s="9"/>
      <c r="B231" s="2">
        <f t="shared" si="26"/>
        <v>230</v>
      </c>
      <c r="C231" s="10">
        <f t="shared" si="25"/>
        <v>9.2575000000000003</v>
      </c>
      <c r="D231" s="10"/>
      <c r="E231" s="10"/>
      <c r="F231" s="10"/>
      <c r="G231" s="10"/>
      <c r="H231" s="9"/>
      <c r="I231" s="9"/>
      <c r="J231" s="9"/>
      <c r="K231" s="9"/>
      <c r="L231" s="9"/>
      <c r="M231" s="9"/>
      <c r="N231" s="9"/>
      <c r="O231" s="9"/>
      <c r="P231" s="2"/>
      <c r="Q231" s="10"/>
      <c r="R231" s="9"/>
      <c r="S231" s="9"/>
      <c r="T231" s="9"/>
      <c r="U231" s="2"/>
      <c r="V231" s="2"/>
      <c r="W231" s="2"/>
      <c r="X231" s="2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</row>
    <row r="232" spans="1:83" x14ac:dyDescent="0.2">
      <c r="A232" s="9"/>
      <c r="B232" s="2">
        <f t="shared" si="26"/>
        <v>240</v>
      </c>
      <c r="C232" s="10">
        <f t="shared" si="25"/>
        <v>10.08</v>
      </c>
      <c r="D232" s="10"/>
      <c r="E232" s="10"/>
      <c r="F232" s="10"/>
      <c r="G232" s="10"/>
      <c r="H232" s="9"/>
      <c r="I232" s="9"/>
      <c r="J232" s="9"/>
      <c r="K232" s="9"/>
      <c r="L232" s="9"/>
      <c r="M232" s="9"/>
      <c r="N232" s="9"/>
      <c r="O232" s="9"/>
      <c r="P232" s="2"/>
      <c r="Q232" s="10"/>
      <c r="R232" s="9"/>
      <c r="S232" s="9"/>
      <c r="T232" s="9"/>
      <c r="U232" s="2"/>
      <c r="V232" s="2"/>
      <c r="W232" s="2"/>
      <c r="X232" s="2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</row>
    <row r="233" spans="1:83" x14ac:dyDescent="0.2">
      <c r="A233" s="9"/>
      <c r="B233" s="2">
        <f t="shared" si="26"/>
        <v>250</v>
      </c>
      <c r="C233" s="10">
        <f t="shared" si="25"/>
        <v>10.9375</v>
      </c>
      <c r="D233" s="10"/>
      <c r="E233" s="10"/>
      <c r="F233" s="10"/>
      <c r="G233" s="10"/>
      <c r="H233" s="9"/>
      <c r="I233" s="9"/>
      <c r="J233" s="9"/>
      <c r="K233" s="9"/>
      <c r="L233" s="9"/>
      <c r="M233" s="9"/>
      <c r="N233" s="9"/>
      <c r="O233" s="9"/>
      <c r="P233" s="2"/>
      <c r="Q233" s="10"/>
      <c r="R233" s="9"/>
      <c r="S233" s="9"/>
      <c r="T233" s="9"/>
      <c r="U233" s="2"/>
      <c r="V233" s="2"/>
      <c r="W233" s="2"/>
      <c r="X233" s="2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</row>
    <row r="234" spans="1:83" x14ac:dyDescent="0.2">
      <c r="A234" s="9"/>
      <c r="B234" s="2">
        <f t="shared" si="26"/>
        <v>260</v>
      </c>
      <c r="C234" s="10">
        <f t="shared" si="25"/>
        <v>11.83</v>
      </c>
      <c r="D234" s="10"/>
      <c r="E234" s="10"/>
      <c r="F234" s="10"/>
      <c r="G234" s="10"/>
      <c r="H234" s="9"/>
      <c r="I234" s="9"/>
      <c r="J234" s="9"/>
      <c r="K234" s="9"/>
      <c r="L234" s="9"/>
      <c r="M234" s="9"/>
      <c r="N234" s="9"/>
      <c r="O234" s="9"/>
      <c r="P234" s="2"/>
      <c r="Q234" s="10"/>
      <c r="R234" s="9"/>
      <c r="S234" s="9"/>
      <c r="T234" s="9"/>
      <c r="U234" s="2"/>
      <c r="V234" s="2"/>
      <c r="W234" s="2"/>
      <c r="X234" s="2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</row>
    <row r="235" spans="1:83" x14ac:dyDescent="0.2">
      <c r="A235" s="9"/>
      <c r="B235" s="2">
        <f t="shared" si="26"/>
        <v>270</v>
      </c>
      <c r="C235" s="10">
        <f t="shared" si="25"/>
        <v>12.7575</v>
      </c>
      <c r="D235" s="10"/>
      <c r="E235" s="10"/>
      <c r="F235" s="10"/>
      <c r="G235" s="10"/>
      <c r="H235" s="9"/>
      <c r="I235" s="9"/>
      <c r="J235" s="9"/>
      <c r="K235" s="9"/>
      <c r="L235" s="9"/>
      <c r="M235" s="9"/>
      <c r="N235" s="9"/>
      <c r="O235" s="9"/>
      <c r="P235" s="2"/>
      <c r="Q235" s="10"/>
      <c r="R235" s="9"/>
      <c r="S235" s="9"/>
      <c r="T235" s="9"/>
      <c r="U235" s="2"/>
      <c r="V235" s="2"/>
      <c r="W235" s="2"/>
      <c r="X235" s="2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</row>
    <row r="236" spans="1:83" x14ac:dyDescent="0.2">
      <c r="A236" s="9"/>
      <c r="B236" s="2">
        <f t="shared" si="26"/>
        <v>280</v>
      </c>
      <c r="C236" s="10">
        <f t="shared" si="25"/>
        <v>13.72</v>
      </c>
      <c r="D236" s="10"/>
      <c r="E236" s="10"/>
      <c r="F236" s="10"/>
      <c r="G236" s="10"/>
      <c r="H236" s="9"/>
      <c r="I236" s="9"/>
      <c r="J236" s="9"/>
      <c r="K236" s="9"/>
      <c r="L236" s="9"/>
      <c r="M236" s="9"/>
      <c r="N236" s="9"/>
      <c r="O236" s="9"/>
      <c r="P236" s="2"/>
      <c r="Q236" s="10"/>
      <c r="R236" s="9"/>
      <c r="S236" s="9"/>
      <c r="T236" s="9"/>
      <c r="U236" s="2"/>
      <c r="V236" s="2"/>
      <c r="W236" s="2"/>
      <c r="X236" s="2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</row>
    <row r="237" spans="1:83" x14ac:dyDescent="0.2">
      <c r="A237" s="9"/>
      <c r="B237" s="2">
        <f t="shared" si="26"/>
        <v>290</v>
      </c>
      <c r="C237" s="10">
        <f t="shared" si="25"/>
        <v>14.717499999999999</v>
      </c>
      <c r="D237" s="10"/>
      <c r="E237" s="10"/>
      <c r="F237" s="10"/>
      <c r="G237" s="10"/>
      <c r="H237" s="9"/>
      <c r="I237" s="9"/>
      <c r="J237" s="9"/>
      <c r="K237" s="9"/>
      <c r="L237" s="9"/>
      <c r="M237" s="9"/>
      <c r="N237" s="9"/>
      <c r="O237" s="9"/>
      <c r="P237" s="2"/>
      <c r="Q237" s="10"/>
      <c r="R237" s="9"/>
      <c r="S237" s="9"/>
      <c r="T237" s="9"/>
      <c r="U237" s="2"/>
      <c r="V237" s="2"/>
      <c r="W237" s="2"/>
      <c r="X237" s="2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</row>
    <row r="238" spans="1:83" x14ac:dyDescent="0.2">
      <c r="A238" s="9"/>
      <c r="B238" s="2">
        <f t="shared" si="26"/>
        <v>300</v>
      </c>
      <c r="C238" s="10">
        <f t="shared" si="25"/>
        <v>15.75</v>
      </c>
      <c r="D238" s="10"/>
      <c r="E238" s="10"/>
      <c r="F238" s="10"/>
      <c r="G238" s="10"/>
      <c r="H238" s="9"/>
      <c r="I238" s="9"/>
      <c r="J238" s="9"/>
      <c r="K238" s="9"/>
      <c r="L238" s="9"/>
      <c r="M238" s="9"/>
      <c r="N238" s="9"/>
      <c r="O238" s="9"/>
      <c r="P238" s="2"/>
      <c r="Q238" s="10"/>
      <c r="R238" s="9"/>
      <c r="S238" s="9"/>
      <c r="T238" s="9"/>
      <c r="U238" s="2"/>
      <c r="V238" s="2"/>
      <c r="W238" s="2"/>
      <c r="X238" s="2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</row>
    <row r="239" spans="1:83" x14ac:dyDescent="0.2">
      <c r="A239" s="9"/>
      <c r="B239" s="2">
        <f t="shared" si="26"/>
        <v>310</v>
      </c>
      <c r="C239" s="10">
        <f t="shared" si="25"/>
        <v>16.817499999999999</v>
      </c>
      <c r="D239" s="10"/>
      <c r="E239" s="10"/>
      <c r="F239" s="10"/>
      <c r="G239" s="10"/>
      <c r="H239" s="9"/>
      <c r="I239" s="9"/>
      <c r="J239" s="9"/>
      <c r="K239" s="9"/>
      <c r="L239" s="9"/>
      <c r="M239" s="9"/>
      <c r="N239" s="9"/>
      <c r="O239" s="9"/>
      <c r="P239" s="2"/>
      <c r="Q239" s="10"/>
      <c r="R239" s="9"/>
      <c r="S239" s="9"/>
      <c r="T239" s="9"/>
      <c r="U239" s="2"/>
      <c r="V239" s="2"/>
      <c r="W239" s="2"/>
      <c r="X239" s="2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</row>
    <row r="240" spans="1:83" x14ac:dyDescent="0.2">
      <c r="A240" s="9"/>
      <c r="B240" s="2">
        <f t="shared" si="26"/>
        <v>320</v>
      </c>
      <c r="C240" s="10">
        <f t="shared" si="25"/>
        <v>17.919999999999998</v>
      </c>
      <c r="D240" s="10"/>
      <c r="E240" s="10"/>
      <c r="F240" s="10"/>
      <c r="G240" s="10"/>
      <c r="H240" s="9"/>
      <c r="I240" s="9"/>
      <c r="J240" s="9"/>
      <c r="K240" s="9"/>
      <c r="L240" s="9"/>
      <c r="M240" s="9"/>
      <c r="N240" s="9"/>
      <c r="O240" s="9"/>
      <c r="P240" s="2"/>
      <c r="Q240" s="10"/>
      <c r="R240" s="9"/>
      <c r="S240" s="9"/>
      <c r="T240" s="9"/>
      <c r="U240" s="2"/>
      <c r="V240" s="2"/>
      <c r="W240" s="2"/>
      <c r="X240" s="2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</row>
    <row r="241" spans="1:83" x14ac:dyDescent="0.2">
      <c r="A241" s="9"/>
      <c r="B241" s="2">
        <f t="shared" si="26"/>
        <v>330</v>
      </c>
      <c r="C241" s="10">
        <f t="shared" ref="C241:C272" si="27">$C$5*B241^2</f>
        <v>19.057500000000001</v>
      </c>
      <c r="D241" s="10"/>
      <c r="E241" s="10"/>
      <c r="F241" s="10"/>
      <c r="G241" s="10"/>
      <c r="H241" s="9"/>
      <c r="I241" s="9"/>
      <c r="J241" s="9"/>
      <c r="K241" s="9"/>
      <c r="L241" s="9"/>
      <c r="M241" s="9"/>
      <c r="N241" s="9"/>
      <c r="O241" s="9"/>
      <c r="P241" s="2"/>
      <c r="Q241" s="10"/>
      <c r="R241" s="9"/>
      <c r="S241" s="9"/>
      <c r="T241" s="9"/>
      <c r="U241" s="2"/>
      <c r="V241" s="2"/>
      <c r="W241" s="2"/>
      <c r="X241" s="2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</row>
    <row r="242" spans="1:83" x14ac:dyDescent="0.2">
      <c r="A242" s="9"/>
      <c r="B242" s="2">
        <f t="shared" si="26"/>
        <v>340</v>
      </c>
      <c r="C242" s="10">
        <f t="shared" si="27"/>
        <v>20.23</v>
      </c>
      <c r="D242" s="10"/>
      <c r="E242" s="10"/>
      <c r="F242" s="10"/>
      <c r="G242" s="10"/>
      <c r="H242" s="9"/>
      <c r="I242" s="9"/>
      <c r="J242" s="9"/>
      <c r="K242" s="9"/>
      <c r="L242" s="9"/>
      <c r="M242" s="9"/>
      <c r="N242" s="9"/>
      <c r="O242" s="9"/>
      <c r="P242" s="2"/>
      <c r="Q242" s="10"/>
      <c r="R242" s="9"/>
      <c r="S242" s="9"/>
      <c r="T242" s="9"/>
      <c r="U242" s="2"/>
      <c r="V242" s="2"/>
      <c r="W242" s="2"/>
      <c r="X242" s="2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</row>
    <row r="243" spans="1:83" x14ac:dyDescent="0.2">
      <c r="A243" s="9"/>
      <c r="B243" s="2">
        <f t="shared" si="26"/>
        <v>350</v>
      </c>
      <c r="C243" s="10">
        <f t="shared" si="27"/>
        <v>21.4375</v>
      </c>
      <c r="D243" s="10"/>
      <c r="E243" s="10"/>
      <c r="F243" s="10"/>
      <c r="G243" s="10"/>
      <c r="H243" s="9"/>
      <c r="I243" s="9"/>
      <c r="J243" s="9"/>
      <c r="K243" s="9"/>
      <c r="L243" s="9"/>
      <c r="M243" s="9"/>
      <c r="N243" s="9"/>
      <c r="O243" s="9"/>
      <c r="P243" s="2"/>
      <c r="Q243" s="10"/>
      <c r="R243" s="9"/>
      <c r="S243" s="9"/>
      <c r="T243" s="9"/>
      <c r="U243" s="2"/>
      <c r="V243" s="2"/>
      <c r="W243" s="2"/>
      <c r="X243" s="2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</row>
    <row r="244" spans="1:83" x14ac:dyDescent="0.2">
      <c r="A244" s="9"/>
      <c r="B244" s="2">
        <f t="shared" si="26"/>
        <v>360</v>
      </c>
      <c r="C244" s="10">
        <f t="shared" si="27"/>
        <v>22.68</v>
      </c>
      <c r="D244" s="10"/>
      <c r="E244" s="10"/>
      <c r="F244" s="10"/>
      <c r="G244" s="10"/>
      <c r="H244" s="9"/>
      <c r="I244" s="9"/>
      <c r="J244" s="9"/>
      <c r="K244" s="9"/>
      <c r="L244" s="9"/>
      <c r="M244" s="9"/>
      <c r="N244" s="9"/>
      <c r="O244" s="9"/>
      <c r="P244" s="2"/>
      <c r="Q244" s="10"/>
      <c r="R244" s="9"/>
      <c r="S244" s="9"/>
      <c r="T244" s="9"/>
      <c r="U244" s="2"/>
      <c r="V244" s="2"/>
      <c r="W244" s="2"/>
      <c r="X244" s="2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</row>
    <row r="245" spans="1:83" x14ac:dyDescent="0.2">
      <c r="A245" s="9"/>
      <c r="B245" s="2">
        <f t="shared" si="26"/>
        <v>370</v>
      </c>
      <c r="C245" s="10">
        <f t="shared" si="27"/>
        <v>23.9575</v>
      </c>
      <c r="D245" s="10"/>
      <c r="E245" s="10"/>
      <c r="F245" s="10"/>
      <c r="G245" s="10"/>
      <c r="H245" s="9"/>
      <c r="I245" s="9"/>
      <c r="J245" s="9"/>
      <c r="K245" s="9"/>
      <c r="L245" s="9"/>
      <c r="M245" s="9"/>
      <c r="N245" s="9"/>
      <c r="O245" s="9"/>
      <c r="P245" s="2"/>
      <c r="Q245" s="10"/>
      <c r="R245" s="9"/>
      <c r="S245" s="9"/>
      <c r="T245" s="9"/>
      <c r="U245" s="2"/>
      <c r="V245" s="2"/>
      <c r="W245" s="2"/>
      <c r="X245" s="2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</row>
    <row r="246" spans="1:83" x14ac:dyDescent="0.2">
      <c r="A246" s="9"/>
      <c r="B246" s="2">
        <f t="shared" si="26"/>
        <v>380</v>
      </c>
      <c r="C246" s="10">
        <f t="shared" si="27"/>
        <v>25.27</v>
      </c>
      <c r="D246" s="10"/>
      <c r="E246" s="10"/>
      <c r="F246" s="10"/>
      <c r="G246" s="10"/>
      <c r="H246" s="9"/>
      <c r="I246" s="9"/>
      <c r="J246" s="9"/>
      <c r="K246" s="9"/>
      <c r="L246" s="9"/>
      <c r="M246" s="9"/>
      <c r="N246" s="9"/>
      <c r="O246" s="9"/>
      <c r="P246" s="2"/>
      <c r="Q246" s="10"/>
      <c r="R246" s="9"/>
      <c r="S246" s="9"/>
      <c r="T246" s="9"/>
      <c r="U246" s="2"/>
      <c r="V246" s="2"/>
      <c r="W246" s="2"/>
      <c r="X246" s="2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</row>
    <row r="247" spans="1:83" x14ac:dyDescent="0.2">
      <c r="A247" s="9"/>
      <c r="B247" s="2">
        <f t="shared" si="26"/>
        <v>390</v>
      </c>
      <c r="C247" s="10">
        <f t="shared" si="27"/>
        <v>26.6175</v>
      </c>
      <c r="D247" s="10"/>
      <c r="E247" s="10"/>
      <c r="F247" s="10"/>
      <c r="G247" s="10"/>
      <c r="H247" s="9"/>
      <c r="I247" s="9"/>
      <c r="J247" s="9"/>
      <c r="K247" s="9"/>
      <c r="L247" s="9"/>
      <c r="M247" s="9"/>
      <c r="N247" s="9"/>
      <c r="O247" s="9"/>
      <c r="P247" s="2"/>
      <c r="Q247" s="10"/>
      <c r="R247" s="9"/>
      <c r="S247" s="9"/>
      <c r="T247" s="9"/>
      <c r="U247" s="2"/>
      <c r="V247" s="2"/>
      <c r="W247" s="2"/>
      <c r="X247" s="2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</row>
    <row r="248" spans="1:83" x14ac:dyDescent="0.2">
      <c r="A248" s="9"/>
      <c r="B248" s="2">
        <f t="shared" si="26"/>
        <v>400</v>
      </c>
      <c r="C248" s="10">
        <f t="shared" si="27"/>
        <v>28</v>
      </c>
      <c r="D248" s="10"/>
      <c r="E248" s="10"/>
      <c r="F248" s="10"/>
      <c r="G248" s="10"/>
      <c r="H248" s="9"/>
      <c r="I248" s="9"/>
      <c r="J248" s="9"/>
      <c r="K248" s="9"/>
      <c r="L248" s="9"/>
      <c r="M248" s="9"/>
      <c r="N248" s="9"/>
      <c r="O248" s="9"/>
      <c r="P248" s="2"/>
      <c r="Q248" s="10"/>
      <c r="R248" s="9"/>
      <c r="S248" s="9"/>
      <c r="T248" s="9"/>
      <c r="U248" s="2"/>
      <c r="V248" s="2"/>
      <c r="W248" s="2"/>
      <c r="X248" s="2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</row>
    <row r="249" spans="1:83" x14ac:dyDescent="0.2">
      <c r="A249" s="9"/>
      <c r="B249" s="2">
        <f t="shared" si="26"/>
        <v>410</v>
      </c>
      <c r="C249" s="10">
        <f t="shared" si="27"/>
        <v>29.4175</v>
      </c>
      <c r="D249" s="10"/>
      <c r="E249" s="10"/>
      <c r="F249" s="10"/>
      <c r="G249" s="10"/>
      <c r="H249" s="9"/>
      <c r="I249" s="9"/>
      <c r="J249" s="9"/>
      <c r="K249" s="9"/>
      <c r="L249" s="9"/>
      <c r="M249" s="9"/>
      <c r="N249" s="9"/>
      <c r="O249" s="9"/>
      <c r="P249" s="2"/>
      <c r="Q249" s="10"/>
      <c r="R249" s="9"/>
      <c r="S249" s="9"/>
      <c r="T249" s="9"/>
      <c r="U249" s="2"/>
      <c r="V249" s="2"/>
      <c r="W249" s="2"/>
      <c r="X249" s="2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</row>
    <row r="250" spans="1:83" x14ac:dyDescent="0.2">
      <c r="A250" s="9"/>
      <c r="B250" s="2">
        <f t="shared" si="26"/>
        <v>420</v>
      </c>
      <c r="C250" s="10">
        <f t="shared" si="27"/>
        <v>30.87</v>
      </c>
      <c r="D250" s="10"/>
      <c r="E250" s="10"/>
      <c r="F250" s="10"/>
      <c r="G250" s="10"/>
      <c r="H250" s="9"/>
      <c r="I250" s="9"/>
      <c r="J250" s="9"/>
      <c r="K250" s="9"/>
      <c r="L250" s="9"/>
      <c r="M250" s="9"/>
      <c r="N250" s="9"/>
      <c r="O250" s="9"/>
      <c r="P250" s="2"/>
      <c r="Q250" s="10"/>
      <c r="R250" s="9"/>
      <c r="S250" s="9"/>
      <c r="T250" s="9"/>
      <c r="U250" s="2"/>
      <c r="V250" s="2"/>
      <c r="W250" s="2"/>
      <c r="X250" s="2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</row>
    <row r="251" spans="1:83" x14ac:dyDescent="0.2">
      <c r="A251" s="9"/>
      <c r="B251" s="2">
        <f t="shared" si="26"/>
        <v>430</v>
      </c>
      <c r="C251" s="10">
        <f t="shared" si="27"/>
        <v>32.357500000000002</v>
      </c>
      <c r="D251" s="10"/>
      <c r="E251" s="10"/>
      <c r="F251" s="10"/>
      <c r="G251" s="10"/>
      <c r="H251" s="9"/>
      <c r="I251" s="9"/>
      <c r="J251" s="9"/>
      <c r="K251" s="9"/>
      <c r="L251" s="9"/>
      <c r="M251" s="9"/>
      <c r="N251" s="9"/>
      <c r="O251" s="9"/>
      <c r="P251" s="2"/>
      <c r="Q251" s="10"/>
      <c r="R251" s="9"/>
      <c r="S251" s="9"/>
      <c r="T251" s="9"/>
      <c r="U251" s="2"/>
      <c r="V251" s="2"/>
      <c r="W251" s="2"/>
      <c r="X251" s="2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</row>
    <row r="252" spans="1:83" x14ac:dyDescent="0.2">
      <c r="A252" s="9"/>
      <c r="B252" s="2">
        <f t="shared" si="26"/>
        <v>440</v>
      </c>
      <c r="C252" s="10">
        <f t="shared" si="27"/>
        <v>33.880000000000003</v>
      </c>
      <c r="D252" s="10"/>
      <c r="E252" s="10"/>
      <c r="F252" s="10"/>
      <c r="G252" s="10"/>
      <c r="H252" s="9"/>
      <c r="I252" s="9"/>
      <c r="J252" s="9"/>
      <c r="K252" s="9"/>
      <c r="L252" s="9"/>
      <c r="M252" s="9"/>
      <c r="N252" s="9"/>
      <c r="O252" s="9"/>
      <c r="P252" s="2"/>
      <c r="Q252" s="10"/>
      <c r="R252" s="9"/>
      <c r="S252" s="9"/>
      <c r="T252" s="9"/>
      <c r="U252" s="2"/>
      <c r="V252" s="2"/>
      <c r="W252" s="2"/>
      <c r="X252" s="2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</row>
    <row r="253" spans="1:83" x14ac:dyDescent="0.2">
      <c r="A253" s="9"/>
      <c r="B253" s="2">
        <f t="shared" si="26"/>
        <v>450</v>
      </c>
      <c r="C253" s="10">
        <f t="shared" si="27"/>
        <v>35.4375</v>
      </c>
      <c r="D253" s="10"/>
      <c r="E253" s="10"/>
      <c r="F253" s="10"/>
      <c r="G253" s="10"/>
      <c r="H253" s="9"/>
      <c r="I253" s="9"/>
      <c r="J253" s="9"/>
      <c r="K253" s="9"/>
      <c r="L253" s="9"/>
      <c r="M253" s="9"/>
      <c r="N253" s="9"/>
      <c r="O253" s="9"/>
      <c r="P253" s="2"/>
      <c r="Q253" s="10"/>
      <c r="R253" s="9"/>
      <c r="S253" s="9"/>
      <c r="T253" s="9"/>
      <c r="U253" s="2"/>
      <c r="V253" s="2"/>
      <c r="W253" s="2"/>
      <c r="X253" s="2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</row>
    <row r="254" spans="1:83" x14ac:dyDescent="0.2">
      <c r="A254" s="9"/>
      <c r="B254" s="2">
        <f t="shared" si="26"/>
        <v>460</v>
      </c>
      <c r="C254" s="10">
        <f t="shared" si="27"/>
        <v>37.03</v>
      </c>
      <c r="D254" s="10"/>
      <c r="E254" s="10"/>
      <c r="F254" s="10"/>
      <c r="G254" s="10"/>
      <c r="H254" s="9"/>
      <c r="I254" s="9"/>
      <c r="J254" s="9"/>
      <c r="K254" s="9"/>
      <c r="L254" s="9"/>
      <c r="M254" s="9"/>
      <c r="N254" s="9"/>
      <c r="O254" s="9"/>
      <c r="P254" s="2"/>
      <c r="Q254" s="10"/>
      <c r="R254" s="9"/>
      <c r="S254" s="9"/>
      <c r="T254" s="9"/>
      <c r="U254" s="2"/>
      <c r="V254" s="2"/>
      <c r="W254" s="2"/>
      <c r="X254" s="2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</row>
    <row r="255" spans="1:83" x14ac:dyDescent="0.2">
      <c r="A255" s="9"/>
      <c r="B255" s="2">
        <f t="shared" si="26"/>
        <v>470</v>
      </c>
      <c r="C255" s="10">
        <f t="shared" si="27"/>
        <v>38.657499999999999</v>
      </c>
      <c r="D255" s="10"/>
      <c r="E255" s="10"/>
      <c r="F255" s="10"/>
      <c r="G255" s="10"/>
      <c r="H255" s="9"/>
      <c r="I255" s="9"/>
      <c r="J255" s="9"/>
      <c r="K255" s="9"/>
      <c r="L255" s="9"/>
      <c r="M255" s="9"/>
      <c r="N255" s="9"/>
      <c r="O255" s="9"/>
      <c r="P255" s="2"/>
      <c r="Q255" s="10"/>
      <c r="R255" s="9"/>
      <c r="S255" s="9"/>
      <c r="T255" s="9"/>
      <c r="U255" s="2"/>
      <c r="V255" s="2"/>
      <c r="W255" s="2"/>
      <c r="X255" s="2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</row>
    <row r="256" spans="1:83" x14ac:dyDescent="0.2">
      <c r="A256" s="9"/>
      <c r="B256" s="2">
        <f t="shared" si="26"/>
        <v>480</v>
      </c>
      <c r="C256" s="10">
        <f t="shared" si="27"/>
        <v>40.32</v>
      </c>
      <c r="D256" s="10"/>
      <c r="E256" s="10"/>
      <c r="F256" s="10"/>
      <c r="G256" s="10"/>
      <c r="H256" s="9"/>
      <c r="I256" s="9"/>
      <c r="J256" s="9"/>
      <c r="K256" s="9"/>
      <c r="L256" s="9"/>
      <c r="M256" s="9"/>
      <c r="N256" s="9"/>
      <c r="O256" s="9"/>
      <c r="P256" s="2"/>
      <c r="Q256" s="10"/>
      <c r="R256" s="9"/>
      <c r="S256" s="9"/>
      <c r="T256" s="9"/>
      <c r="U256" s="2"/>
      <c r="V256" s="2"/>
      <c r="W256" s="2"/>
      <c r="X256" s="2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</row>
    <row r="257" spans="1:83" x14ac:dyDescent="0.2">
      <c r="A257" s="9"/>
      <c r="B257" s="2">
        <f t="shared" si="26"/>
        <v>490</v>
      </c>
      <c r="C257" s="10">
        <f t="shared" si="27"/>
        <v>42.017499999999998</v>
      </c>
      <c r="D257" s="10"/>
      <c r="E257" s="10"/>
      <c r="F257" s="10"/>
      <c r="G257" s="10"/>
      <c r="H257" s="9"/>
      <c r="I257" s="9"/>
      <c r="J257" s="9"/>
      <c r="K257" s="9"/>
      <c r="L257" s="9"/>
      <c r="M257" s="9"/>
      <c r="N257" s="9"/>
      <c r="O257" s="9"/>
      <c r="P257" s="2"/>
      <c r="Q257" s="10"/>
      <c r="R257" s="9"/>
      <c r="S257" s="9"/>
      <c r="T257" s="9"/>
      <c r="U257" s="2"/>
      <c r="V257" s="2"/>
      <c r="W257" s="2"/>
      <c r="X257" s="2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</row>
    <row r="258" spans="1:83" x14ac:dyDescent="0.2">
      <c r="A258" s="9"/>
      <c r="B258" s="2">
        <f t="shared" si="26"/>
        <v>500</v>
      </c>
      <c r="C258" s="10">
        <f t="shared" si="27"/>
        <v>43.75</v>
      </c>
      <c r="D258" s="10"/>
      <c r="E258" s="10"/>
      <c r="F258" s="10"/>
      <c r="G258" s="10"/>
      <c r="H258" s="9"/>
      <c r="I258" s="9"/>
      <c r="J258" s="9"/>
      <c r="K258" s="9"/>
      <c r="L258" s="9"/>
      <c r="M258" s="9"/>
      <c r="N258" s="9"/>
      <c r="O258" s="9"/>
      <c r="P258" s="2"/>
      <c r="Q258" s="10"/>
      <c r="R258" s="9"/>
      <c r="S258" s="9"/>
      <c r="T258" s="9"/>
      <c r="U258" s="2"/>
      <c r="V258" s="2"/>
      <c r="W258" s="2"/>
      <c r="X258" s="2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</row>
    <row r="259" spans="1:83" x14ac:dyDescent="0.2">
      <c r="A259" s="9"/>
      <c r="B259" s="2">
        <f t="shared" si="26"/>
        <v>510</v>
      </c>
      <c r="C259" s="10">
        <f t="shared" si="27"/>
        <v>45.517499999999998</v>
      </c>
      <c r="D259" s="10"/>
      <c r="E259" s="10"/>
      <c r="F259" s="10"/>
      <c r="G259" s="10"/>
      <c r="H259" s="9"/>
      <c r="I259" s="9"/>
      <c r="J259" s="9"/>
      <c r="K259" s="9"/>
      <c r="L259" s="9"/>
      <c r="M259" s="9"/>
      <c r="N259" s="9"/>
      <c r="O259" s="9"/>
      <c r="P259" s="2"/>
      <c r="Q259" s="10"/>
      <c r="R259" s="9"/>
      <c r="S259" s="9"/>
      <c r="T259" s="9"/>
      <c r="U259" s="2"/>
      <c r="V259" s="2"/>
      <c r="W259" s="2"/>
      <c r="X259" s="2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</row>
    <row r="260" spans="1:83" x14ac:dyDescent="0.2">
      <c r="A260" s="9"/>
      <c r="B260" s="2">
        <f t="shared" si="26"/>
        <v>520</v>
      </c>
      <c r="C260" s="10">
        <f t="shared" si="27"/>
        <v>47.32</v>
      </c>
      <c r="D260" s="10"/>
      <c r="E260" s="10"/>
      <c r="F260" s="10"/>
      <c r="G260" s="10"/>
      <c r="H260" s="9"/>
      <c r="I260" s="9"/>
      <c r="J260" s="9"/>
      <c r="K260" s="9"/>
      <c r="L260" s="9"/>
      <c r="M260" s="9"/>
      <c r="N260" s="9"/>
      <c r="O260" s="9"/>
      <c r="P260" s="2"/>
      <c r="Q260" s="10"/>
      <c r="R260" s="9"/>
      <c r="S260" s="9"/>
      <c r="T260" s="9"/>
      <c r="U260" s="2"/>
      <c r="V260" s="2"/>
      <c r="W260" s="2"/>
      <c r="X260" s="2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</row>
    <row r="261" spans="1:83" x14ac:dyDescent="0.2">
      <c r="A261" s="9"/>
      <c r="B261" s="2">
        <f t="shared" si="26"/>
        <v>530</v>
      </c>
      <c r="C261" s="10">
        <f t="shared" si="27"/>
        <v>49.157499999999999</v>
      </c>
      <c r="D261" s="10"/>
      <c r="E261" s="10"/>
      <c r="F261" s="10"/>
      <c r="G261" s="10"/>
      <c r="H261" s="9"/>
      <c r="I261" s="9"/>
      <c r="J261" s="9"/>
      <c r="K261" s="9"/>
      <c r="L261" s="9"/>
      <c r="M261" s="9"/>
      <c r="N261" s="9"/>
      <c r="O261" s="9"/>
      <c r="P261" s="2"/>
      <c r="Q261" s="10"/>
      <c r="R261" s="9"/>
      <c r="S261" s="9"/>
      <c r="T261" s="9"/>
      <c r="U261" s="2"/>
      <c r="V261" s="2"/>
      <c r="W261" s="2"/>
      <c r="X261" s="2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</row>
    <row r="262" spans="1:83" x14ac:dyDescent="0.2">
      <c r="A262" s="9"/>
      <c r="B262" s="2">
        <f t="shared" si="26"/>
        <v>540</v>
      </c>
      <c r="C262" s="10">
        <f t="shared" si="27"/>
        <v>51.03</v>
      </c>
      <c r="D262" s="10"/>
      <c r="E262" s="10"/>
      <c r="F262" s="10"/>
      <c r="G262" s="10"/>
      <c r="H262" s="9"/>
      <c r="I262" s="9"/>
      <c r="J262" s="9"/>
      <c r="K262" s="9"/>
      <c r="L262" s="9"/>
      <c r="M262" s="9"/>
      <c r="N262" s="9"/>
      <c r="O262" s="9"/>
      <c r="P262" s="2"/>
      <c r="Q262" s="10"/>
      <c r="R262" s="9"/>
      <c r="S262" s="9"/>
      <c r="T262" s="9"/>
      <c r="U262" s="2"/>
      <c r="V262" s="2"/>
      <c r="W262" s="2"/>
      <c r="X262" s="2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</row>
    <row r="263" spans="1:83" x14ac:dyDescent="0.2">
      <c r="A263" s="9"/>
      <c r="B263" s="2">
        <f t="shared" si="26"/>
        <v>550</v>
      </c>
      <c r="C263" s="10">
        <f t="shared" si="27"/>
        <v>52.9375</v>
      </c>
      <c r="D263" s="10"/>
      <c r="E263" s="10"/>
      <c r="F263" s="10"/>
      <c r="G263" s="10"/>
      <c r="H263" s="9"/>
      <c r="I263" s="9"/>
      <c r="J263" s="9"/>
      <c r="K263" s="9"/>
      <c r="L263" s="9"/>
      <c r="M263" s="9"/>
      <c r="N263" s="9"/>
      <c r="O263" s="9"/>
      <c r="P263" s="2"/>
      <c r="Q263" s="10"/>
      <c r="R263" s="9"/>
      <c r="S263" s="9"/>
      <c r="T263" s="9"/>
      <c r="U263" s="2"/>
      <c r="V263" s="2"/>
      <c r="W263" s="2"/>
      <c r="X263" s="2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</row>
    <row r="264" spans="1:83" x14ac:dyDescent="0.2">
      <c r="A264" s="9"/>
      <c r="B264" s="2">
        <f t="shared" si="26"/>
        <v>560</v>
      </c>
      <c r="C264" s="10">
        <f t="shared" si="27"/>
        <v>54.88</v>
      </c>
      <c r="D264" s="10"/>
      <c r="E264" s="10"/>
      <c r="F264" s="10"/>
      <c r="G264" s="10"/>
      <c r="H264" s="9"/>
      <c r="I264" s="9"/>
      <c r="J264" s="9"/>
      <c r="K264" s="9"/>
      <c r="L264" s="9"/>
      <c r="M264" s="9"/>
      <c r="N264" s="9"/>
      <c r="O264" s="9"/>
      <c r="P264" s="2"/>
      <c r="Q264" s="10"/>
      <c r="R264" s="9"/>
      <c r="S264" s="9"/>
      <c r="T264" s="9"/>
      <c r="U264" s="2"/>
      <c r="V264" s="2"/>
      <c r="W264" s="2"/>
      <c r="X264" s="2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</row>
    <row r="265" spans="1:83" x14ac:dyDescent="0.2">
      <c r="A265" s="9"/>
      <c r="B265" s="2">
        <f t="shared" si="26"/>
        <v>570</v>
      </c>
      <c r="C265" s="10">
        <f t="shared" si="27"/>
        <v>56.857500000000002</v>
      </c>
      <c r="D265" s="10"/>
      <c r="E265" s="10"/>
      <c r="F265" s="10"/>
      <c r="G265" s="10"/>
      <c r="H265" s="9"/>
      <c r="I265" s="9"/>
      <c r="J265" s="9"/>
      <c r="K265" s="9"/>
      <c r="L265" s="9"/>
      <c r="M265" s="9"/>
      <c r="N265" s="9"/>
      <c r="O265" s="9"/>
      <c r="P265" s="2"/>
      <c r="Q265" s="10"/>
      <c r="R265" s="9"/>
      <c r="S265" s="9"/>
      <c r="T265" s="9"/>
      <c r="U265" s="2"/>
      <c r="V265" s="2"/>
      <c r="W265" s="2"/>
      <c r="X265" s="2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</row>
    <row r="266" spans="1:83" x14ac:dyDescent="0.2">
      <c r="A266" s="9"/>
      <c r="B266" s="2">
        <f t="shared" si="26"/>
        <v>580</v>
      </c>
      <c r="C266" s="10">
        <f t="shared" si="27"/>
        <v>58.87</v>
      </c>
      <c r="D266" s="10"/>
      <c r="E266" s="10"/>
      <c r="F266" s="10"/>
      <c r="G266" s="10"/>
      <c r="H266" s="9"/>
      <c r="I266" s="9"/>
      <c r="J266" s="9"/>
      <c r="K266" s="9"/>
      <c r="L266" s="9"/>
      <c r="M266" s="9"/>
      <c r="N266" s="9"/>
      <c r="O266" s="9"/>
      <c r="P266" s="2"/>
      <c r="Q266" s="10"/>
      <c r="R266" s="9"/>
      <c r="S266" s="9"/>
      <c r="T266" s="9"/>
      <c r="U266" s="2"/>
      <c r="V266" s="2"/>
      <c r="W266" s="2"/>
      <c r="X266" s="2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</row>
    <row r="267" spans="1:83" x14ac:dyDescent="0.2">
      <c r="A267" s="9"/>
      <c r="B267" s="2">
        <f t="shared" si="26"/>
        <v>590</v>
      </c>
      <c r="C267" s="10">
        <f t="shared" si="27"/>
        <v>60.917499999999997</v>
      </c>
      <c r="D267" s="10"/>
      <c r="E267" s="10"/>
      <c r="F267" s="10"/>
      <c r="G267" s="10"/>
      <c r="H267" s="9"/>
      <c r="I267" s="9"/>
      <c r="J267" s="9"/>
      <c r="K267" s="9"/>
      <c r="L267" s="9"/>
      <c r="M267" s="9"/>
      <c r="N267" s="9"/>
      <c r="O267" s="9"/>
      <c r="P267" s="2"/>
      <c r="Q267" s="10"/>
      <c r="R267" s="9"/>
      <c r="S267" s="9"/>
      <c r="T267" s="9"/>
      <c r="U267" s="2"/>
      <c r="V267" s="2"/>
      <c r="W267" s="2"/>
      <c r="X267" s="2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</row>
    <row r="268" spans="1:83" x14ac:dyDescent="0.2">
      <c r="A268" s="9"/>
      <c r="B268" s="2">
        <f t="shared" si="26"/>
        <v>600</v>
      </c>
      <c r="C268" s="10">
        <f t="shared" si="27"/>
        <v>63</v>
      </c>
      <c r="D268" s="10"/>
      <c r="E268" s="10"/>
      <c r="F268" s="10"/>
      <c r="G268" s="10"/>
      <c r="H268" s="9"/>
      <c r="I268" s="9"/>
      <c r="J268" s="9"/>
      <c r="K268" s="9"/>
      <c r="L268" s="9"/>
      <c r="M268" s="9"/>
      <c r="N268" s="9"/>
      <c r="O268" s="9"/>
      <c r="P268" s="2"/>
      <c r="Q268" s="10"/>
      <c r="R268" s="9"/>
      <c r="S268" s="9"/>
      <c r="T268" s="9"/>
      <c r="U268" s="2"/>
      <c r="V268" s="2"/>
      <c r="W268" s="2"/>
      <c r="X268" s="2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</row>
    <row r="269" spans="1:83" x14ac:dyDescent="0.2">
      <c r="A269" s="9"/>
      <c r="B269" s="2">
        <f t="shared" si="26"/>
        <v>610</v>
      </c>
      <c r="C269" s="10">
        <f t="shared" si="27"/>
        <v>65.117499999999993</v>
      </c>
      <c r="D269" s="10"/>
      <c r="E269" s="10"/>
      <c r="F269" s="10"/>
      <c r="G269" s="10"/>
      <c r="H269" s="9"/>
      <c r="I269" s="9"/>
      <c r="J269" s="9"/>
      <c r="K269" s="9"/>
      <c r="L269" s="9"/>
      <c r="M269" s="9"/>
      <c r="N269" s="9"/>
      <c r="O269" s="9"/>
      <c r="P269" s="2"/>
      <c r="Q269" s="10"/>
      <c r="R269" s="9"/>
      <c r="S269" s="9"/>
      <c r="T269" s="9"/>
      <c r="U269" s="2"/>
      <c r="V269" s="2"/>
      <c r="W269" s="2"/>
      <c r="X269" s="2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</row>
    <row r="270" spans="1:83" x14ac:dyDescent="0.2">
      <c r="A270" s="9"/>
      <c r="B270" s="2">
        <f t="shared" si="26"/>
        <v>620</v>
      </c>
      <c r="C270" s="10">
        <f t="shared" si="27"/>
        <v>67.27</v>
      </c>
      <c r="D270" s="10"/>
      <c r="E270" s="10"/>
      <c r="F270" s="10"/>
      <c r="G270" s="10"/>
      <c r="H270" s="9"/>
      <c r="I270" s="9"/>
      <c r="J270" s="9"/>
      <c r="K270" s="9"/>
      <c r="L270" s="9"/>
      <c r="M270" s="9"/>
      <c r="N270" s="9"/>
      <c r="O270" s="9"/>
      <c r="P270" s="2"/>
      <c r="Q270" s="10"/>
      <c r="R270" s="9"/>
      <c r="S270" s="9"/>
      <c r="T270" s="9"/>
      <c r="U270" s="2"/>
      <c r="V270" s="2"/>
      <c r="W270" s="2"/>
      <c r="X270" s="2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</row>
    <row r="271" spans="1:83" x14ac:dyDescent="0.2">
      <c r="A271" s="9"/>
      <c r="B271" s="2">
        <f t="shared" si="26"/>
        <v>630</v>
      </c>
      <c r="C271" s="10">
        <f t="shared" si="27"/>
        <v>69.457499999999996</v>
      </c>
      <c r="D271" s="10"/>
      <c r="E271" s="10"/>
      <c r="F271" s="10"/>
      <c r="G271" s="10"/>
      <c r="H271" s="9"/>
      <c r="I271" s="9"/>
      <c r="J271" s="9"/>
      <c r="K271" s="9"/>
      <c r="L271" s="9"/>
      <c r="M271" s="9"/>
      <c r="N271" s="9"/>
      <c r="O271" s="9"/>
      <c r="P271" s="2"/>
      <c r="Q271" s="10"/>
      <c r="R271" s="9"/>
      <c r="S271" s="9"/>
      <c r="T271" s="9"/>
      <c r="U271" s="2"/>
      <c r="V271" s="2"/>
      <c r="W271" s="2"/>
      <c r="X271" s="2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</row>
    <row r="272" spans="1:83" x14ac:dyDescent="0.2">
      <c r="A272" s="9"/>
      <c r="B272" s="2">
        <f t="shared" si="26"/>
        <v>640</v>
      </c>
      <c r="C272" s="10">
        <f t="shared" si="27"/>
        <v>71.679999999999993</v>
      </c>
      <c r="D272" s="10"/>
      <c r="E272" s="10"/>
      <c r="F272" s="10"/>
      <c r="G272" s="10"/>
      <c r="H272" s="9"/>
      <c r="I272" s="9"/>
      <c r="J272" s="9"/>
      <c r="K272" s="9"/>
      <c r="L272" s="9"/>
      <c r="M272" s="9"/>
      <c r="N272" s="9"/>
      <c r="O272" s="9"/>
      <c r="P272" s="2"/>
      <c r="Q272" s="10"/>
      <c r="R272" s="9"/>
      <c r="S272" s="9"/>
      <c r="T272" s="9"/>
      <c r="U272" s="2"/>
      <c r="V272" s="2"/>
      <c r="W272" s="2"/>
      <c r="X272" s="2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</row>
    <row r="273" spans="1:83" x14ac:dyDescent="0.2">
      <c r="A273" s="9"/>
      <c r="B273" s="2">
        <f t="shared" si="26"/>
        <v>650</v>
      </c>
      <c r="C273" s="10">
        <f t="shared" ref="C273:C304" si="28">$C$5*B273^2</f>
        <v>73.9375</v>
      </c>
      <c r="D273" s="10"/>
      <c r="E273" s="10"/>
      <c r="F273" s="10"/>
      <c r="G273" s="10"/>
      <c r="H273" s="9"/>
      <c r="I273" s="9"/>
      <c r="J273" s="9"/>
      <c r="K273" s="9"/>
      <c r="L273" s="9"/>
      <c r="M273" s="9"/>
      <c r="N273" s="9"/>
      <c r="O273" s="9"/>
      <c r="P273" s="2"/>
      <c r="Q273" s="10"/>
      <c r="R273" s="9"/>
      <c r="S273" s="9"/>
      <c r="T273" s="9"/>
      <c r="U273" s="2"/>
      <c r="V273" s="2"/>
      <c r="W273" s="2"/>
      <c r="X273" s="2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</row>
    <row r="274" spans="1:83" x14ac:dyDescent="0.2">
      <c r="A274" s="9"/>
      <c r="B274" s="2">
        <f t="shared" ref="B274:B337" si="29">B273+10</f>
        <v>660</v>
      </c>
      <c r="C274" s="10">
        <f t="shared" si="28"/>
        <v>76.23</v>
      </c>
      <c r="D274" s="10"/>
      <c r="E274" s="10"/>
      <c r="F274" s="10"/>
      <c r="G274" s="10"/>
      <c r="H274" s="9"/>
      <c r="I274" s="9"/>
      <c r="J274" s="9"/>
      <c r="K274" s="9"/>
      <c r="L274" s="9"/>
      <c r="M274" s="9"/>
      <c r="N274" s="9"/>
      <c r="O274" s="9"/>
      <c r="P274" s="2"/>
      <c r="Q274" s="10"/>
      <c r="R274" s="9"/>
      <c r="S274" s="9"/>
      <c r="T274" s="9"/>
      <c r="U274" s="2"/>
      <c r="V274" s="2"/>
      <c r="W274" s="2"/>
      <c r="X274" s="2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</row>
    <row r="275" spans="1:83" x14ac:dyDescent="0.2">
      <c r="A275" s="9"/>
      <c r="B275" s="2">
        <f t="shared" si="29"/>
        <v>670</v>
      </c>
      <c r="C275" s="10">
        <f t="shared" si="28"/>
        <v>78.557500000000005</v>
      </c>
      <c r="D275" s="10"/>
      <c r="E275" s="10"/>
      <c r="F275" s="10"/>
      <c r="G275" s="10"/>
      <c r="H275" s="9"/>
      <c r="I275" s="9"/>
      <c r="J275" s="9"/>
      <c r="K275" s="9"/>
      <c r="L275" s="9"/>
      <c r="M275" s="9"/>
      <c r="N275" s="9"/>
      <c r="O275" s="9"/>
      <c r="P275" s="2"/>
      <c r="Q275" s="10"/>
      <c r="R275" s="9"/>
      <c r="S275" s="9"/>
      <c r="T275" s="9"/>
      <c r="U275" s="2"/>
      <c r="V275" s="2"/>
      <c r="W275" s="2"/>
      <c r="X275" s="2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</row>
    <row r="276" spans="1:83" x14ac:dyDescent="0.2">
      <c r="A276" s="9"/>
      <c r="B276" s="2">
        <f t="shared" si="29"/>
        <v>680</v>
      </c>
      <c r="C276" s="10">
        <f t="shared" si="28"/>
        <v>80.92</v>
      </c>
      <c r="D276" s="10"/>
      <c r="E276" s="10"/>
      <c r="F276" s="10"/>
      <c r="G276" s="10"/>
      <c r="H276" s="9"/>
      <c r="I276" s="9"/>
      <c r="J276" s="9"/>
      <c r="K276" s="9"/>
      <c r="L276" s="9"/>
      <c r="M276" s="9"/>
      <c r="N276" s="9"/>
      <c r="O276" s="9"/>
      <c r="P276" s="2"/>
      <c r="Q276" s="10"/>
      <c r="R276" s="9"/>
      <c r="S276" s="9"/>
      <c r="T276" s="9"/>
      <c r="U276" s="2"/>
      <c r="V276" s="2"/>
      <c r="W276" s="2"/>
      <c r="X276" s="2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</row>
    <row r="277" spans="1:83" x14ac:dyDescent="0.2">
      <c r="A277" s="9"/>
      <c r="B277" s="2">
        <f t="shared" si="29"/>
        <v>690</v>
      </c>
      <c r="C277" s="10">
        <f t="shared" si="28"/>
        <v>83.317499999999995</v>
      </c>
      <c r="D277" s="10"/>
      <c r="E277" s="10"/>
      <c r="F277" s="10"/>
      <c r="G277" s="10"/>
      <c r="H277" s="9"/>
      <c r="I277" s="9"/>
      <c r="J277" s="9"/>
      <c r="K277" s="9"/>
      <c r="L277" s="9"/>
      <c r="M277" s="9"/>
      <c r="N277" s="9"/>
      <c r="O277" s="9"/>
      <c r="P277" s="2"/>
      <c r="Q277" s="10"/>
      <c r="R277" s="9"/>
      <c r="S277" s="9"/>
      <c r="T277" s="9"/>
      <c r="U277" s="2"/>
      <c r="V277" s="2"/>
      <c r="W277" s="2"/>
      <c r="X277" s="2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</row>
    <row r="278" spans="1:83" x14ac:dyDescent="0.2">
      <c r="A278" s="9"/>
      <c r="B278" s="2">
        <f t="shared" si="29"/>
        <v>700</v>
      </c>
      <c r="C278" s="10">
        <f t="shared" si="28"/>
        <v>85.75</v>
      </c>
      <c r="D278" s="10"/>
      <c r="E278" s="10"/>
      <c r="F278" s="10"/>
      <c r="G278" s="10"/>
      <c r="H278" s="9"/>
      <c r="I278" s="9"/>
      <c r="J278" s="9"/>
      <c r="K278" s="9"/>
      <c r="L278" s="9"/>
      <c r="M278" s="9"/>
      <c r="N278" s="9"/>
      <c r="O278" s="9"/>
      <c r="P278" s="2"/>
      <c r="Q278" s="10"/>
      <c r="R278" s="9"/>
      <c r="S278" s="9"/>
      <c r="T278" s="9"/>
      <c r="U278" s="2"/>
      <c r="V278" s="2"/>
      <c r="W278" s="2"/>
      <c r="X278" s="2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</row>
    <row r="279" spans="1:83" x14ac:dyDescent="0.2">
      <c r="A279" s="9"/>
      <c r="B279" s="2">
        <f t="shared" si="29"/>
        <v>710</v>
      </c>
      <c r="C279" s="10">
        <f t="shared" si="28"/>
        <v>88.217500000000001</v>
      </c>
      <c r="D279" s="10"/>
      <c r="E279" s="10"/>
      <c r="F279" s="10"/>
      <c r="G279" s="10"/>
      <c r="H279" s="9"/>
      <c r="I279" s="9"/>
      <c r="J279" s="9"/>
      <c r="K279" s="9"/>
      <c r="L279" s="9"/>
      <c r="M279" s="9"/>
      <c r="N279" s="9"/>
      <c r="O279" s="9"/>
      <c r="P279" s="2"/>
      <c r="Q279" s="10"/>
      <c r="R279" s="9"/>
      <c r="S279" s="9"/>
      <c r="T279" s="9"/>
      <c r="U279" s="2"/>
      <c r="V279" s="2"/>
      <c r="W279" s="2"/>
      <c r="X279" s="2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</row>
    <row r="280" spans="1:83" x14ac:dyDescent="0.2">
      <c r="A280" s="9"/>
      <c r="B280" s="2">
        <f t="shared" si="29"/>
        <v>720</v>
      </c>
      <c r="C280" s="10">
        <f t="shared" si="28"/>
        <v>90.72</v>
      </c>
      <c r="D280" s="10"/>
      <c r="E280" s="10"/>
      <c r="F280" s="10"/>
      <c r="G280" s="10"/>
      <c r="H280" s="9"/>
      <c r="I280" s="9"/>
      <c r="J280" s="9"/>
      <c r="K280" s="9"/>
      <c r="L280" s="9"/>
      <c r="M280" s="9"/>
      <c r="N280" s="9"/>
      <c r="O280" s="9"/>
      <c r="P280" s="2"/>
      <c r="Q280" s="10"/>
      <c r="R280" s="9"/>
      <c r="S280" s="9"/>
      <c r="T280" s="9"/>
      <c r="U280" s="2"/>
      <c r="V280" s="2"/>
      <c r="W280" s="2"/>
      <c r="X280" s="2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</row>
    <row r="281" spans="1:83" x14ac:dyDescent="0.2">
      <c r="A281" s="9"/>
      <c r="B281" s="2">
        <f t="shared" si="29"/>
        <v>730</v>
      </c>
      <c r="C281" s="10">
        <f t="shared" si="28"/>
        <v>93.257499999999993</v>
      </c>
      <c r="D281" s="10"/>
      <c r="E281" s="10"/>
      <c r="F281" s="10"/>
      <c r="G281" s="10"/>
      <c r="H281" s="9"/>
      <c r="I281" s="9"/>
      <c r="J281" s="9"/>
      <c r="K281" s="9"/>
      <c r="L281" s="9"/>
      <c r="M281" s="9"/>
      <c r="N281" s="9"/>
      <c r="O281" s="9"/>
      <c r="P281" s="2"/>
      <c r="Q281" s="10"/>
      <c r="R281" s="9"/>
      <c r="S281" s="9"/>
      <c r="T281" s="9"/>
      <c r="U281" s="2"/>
      <c r="V281" s="2"/>
      <c r="W281" s="2"/>
      <c r="X281" s="2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</row>
    <row r="282" spans="1:83" x14ac:dyDescent="0.2">
      <c r="A282" s="9"/>
      <c r="B282" s="2">
        <f t="shared" si="29"/>
        <v>740</v>
      </c>
      <c r="C282" s="10">
        <f t="shared" si="28"/>
        <v>95.83</v>
      </c>
      <c r="D282" s="10"/>
      <c r="E282" s="10"/>
      <c r="F282" s="10"/>
      <c r="G282" s="10"/>
      <c r="H282" s="9"/>
      <c r="I282" s="9"/>
      <c r="J282" s="9"/>
      <c r="K282" s="9"/>
      <c r="L282" s="9"/>
      <c r="M282" s="9"/>
      <c r="N282" s="9"/>
      <c r="O282" s="9"/>
      <c r="P282" s="2"/>
      <c r="Q282" s="10"/>
      <c r="R282" s="9"/>
      <c r="S282" s="9"/>
      <c r="T282" s="9"/>
      <c r="U282" s="2"/>
      <c r="V282" s="2"/>
      <c r="W282" s="2"/>
      <c r="X282" s="2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</row>
    <row r="283" spans="1:83" x14ac:dyDescent="0.2">
      <c r="A283" s="9"/>
      <c r="B283" s="2">
        <f t="shared" si="29"/>
        <v>750</v>
      </c>
      <c r="C283" s="10">
        <f t="shared" si="28"/>
        <v>98.4375</v>
      </c>
      <c r="D283" s="10"/>
      <c r="E283" s="10"/>
      <c r="F283" s="10"/>
      <c r="G283" s="10"/>
      <c r="H283" s="9"/>
      <c r="I283" s="9"/>
      <c r="J283" s="9"/>
      <c r="K283" s="9"/>
      <c r="L283" s="9"/>
      <c r="M283" s="9"/>
      <c r="N283" s="9"/>
      <c r="O283" s="9"/>
      <c r="P283" s="2"/>
      <c r="Q283" s="10"/>
      <c r="R283" s="9"/>
      <c r="S283" s="9"/>
      <c r="T283" s="9"/>
      <c r="U283" s="2"/>
      <c r="V283" s="2"/>
      <c r="W283" s="2"/>
      <c r="X283" s="2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</row>
    <row r="284" spans="1:83" x14ac:dyDescent="0.2">
      <c r="A284" s="9"/>
      <c r="B284" s="2">
        <f t="shared" si="29"/>
        <v>760</v>
      </c>
      <c r="C284" s="10">
        <f t="shared" si="28"/>
        <v>101.08</v>
      </c>
      <c r="D284" s="10"/>
      <c r="E284" s="10"/>
      <c r="F284" s="10"/>
      <c r="G284" s="10"/>
      <c r="H284" s="9"/>
      <c r="I284" s="9"/>
      <c r="J284" s="9"/>
      <c r="K284" s="9"/>
      <c r="L284" s="9"/>
      <c r="M284" s="9"/>
      <c r="N284" s="9"/>
      <c r="O284" s="9"/>
      <c r="P284" s="2"/>
      <c r="Q284" s="10"/>
      <c r="R284" s="9"/>
      <c r="S284" s="9"/>
      <c r="T284" s="9"/>
      <c r="U284" s="2"/>
      <c r="V284" s="2"/>
      <c r="W284" s="2"/>
      <c r="X284" s="2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</row>
    <row r="285" spans="1:83" x14ac:dyDescent="0.2">
      <c r="A285" s="9"/>
      <c r="B285" s="2">
        <f t="shared" si="29"/>
        <v>770</v>
      </c>
      <c r="C285" s="10">
        <f t="shared" si="28"/>
        <v>103.75749999999999</v>
      </c>
      <c r="D285" s="10"/>
      <c r="E285" s="10"/>
      <c r="F285" s="10"/>
      <c r="G285" s="10"/>
      <c r="H285" s="9"/>
      <c r="I285" s="9"/>
      <c r="J285" s="9"/>
      <c r="K285" s="9"/>
      <c r="L285" s="9"/>
      <c r="M285" s="9"/>
      <c r="N285" s="9"/>
      <c r="O285" s="9"/>
      <c r="P285" s="2"/>
      <c r="Q285" s="10"/>
      <c r="R285" s="9"/>
      <c r="S285" s="9"/>
      <c r="T285" s="9"/>
      <c r="U285" s="2"/>
      <c r="V285" s="2"/>
      <c r="W285" s="2"/>
      <c r="X285" s="2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</row>
    <row r="286" spans="1:83" x14ac:dyDescent="0.2">
      <c r="A286" s="9"/>
      <c r="B286" s="2">
        <f t="shared" si="29"/>
        <v>780</v>
      </c>
      <c r="C286" s="10">
        <f t="shared" si="28"/>
        <v>106.47</v>
      </c>
      <c r="D286" s="10"/>
      <c r="E286" s="10"/>
      <c r="F286" s="10"/>
      <c r="G286" s="10"/>
      <c r="H286" s="9"/>
      <c r="I286" s="9"/>
      <c r="J286" s="9"/>
      <c r="K286" s="9"/>
      <c r="L286" s="9"/>
      <c r="M286" s="9"/>
      <c r="N286" s="9"/>
      <c r="O286" s="9"/>
      <c r="P286" s="2"/>
      <c r="Q286" s="10"/>
      <c r="R286" s="9"/>
      <c r="S286" s="9"/>
      <c r="T286" s="9"/>
      <c r="U286" s="2"/>
      <c r="V286" s="2"/>
      <c r="W286" s="2"/>
      <c r="X286" s="2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</row>
    <row r="287" spans="1:83" x14ac:dyDescent="0.2">
      <c r="A287" s="9"/>
      <c r="B287" s="2">
        <f t="shared" si="29"/>
        <v>790</v>
      </c>
      <c r="C287" s="10">
        <f t="shared" si="28"/>
        <v>109.2175</v>
      </c>
      <c r="D287" s="10"/>
      <c r="E287" s="10"/>
      <c r="F287" s="10"/>
      <c r="G287" s="10"/>
      <c r="H287" s="9"/>
      <c r="I287" s="9"/>
      <c r="J287" s="9"/>
      <c r="K287" s="9"/>
      <c r="L287" s="9"/>
      <c r="M287" s="9"/>
      <c r="N287" s="9"/>
      <c r="O287" s="9"/>
      <c r="P287" s="2"/>
      <c r="Q287" s="10"/>
      <c r="R287" s="9"/>
      <c r="S287" s="9"/>
      <c r="T287" s="9"/>
      <c r="U287" s="2"/>
      <c r="V287" s="2"/>
      <c r="W287" s="2"/>
      <c r="X287" s="2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</row>
    <row r="288" spans="1:83" x14ac:dyDescent="0.2">
      <c r="A288" s="9"/>
      <c r="B288" s="2">
        <f t="shared" si="29"/>
        <v>800</v>
      </c>
      <c r="C288" s="10">
        <f t="shared" si="28"/>
        <v>112</v>
      </c>
      <c r="D288" s="10"/>
      <c r="E288" s="10"/>
      <c r="F288" s="10"/>
      <c r="G288" s="10"/>
      <c r="H288" s="9"/>
      <c r="I288" s="9"/>
      <c r="J288" s="9"/>
      <c r="K288" s="9"/>
      <c r="L288" s="9"/>
      <c r="M288" s="9"/>
      <c r="N288" s="9"/>
      <c r="O288" s="9"/>
      <c r="P288" s="2"/>
      <c r="Q288" s="10"/>
      <c r="R288" s="9"/>
      <c r="S288" s="9"/>
      <c r="T288" s="9"/>
      <c r="U288" s="2"/>
      <c r="V288" s="2"/>
      <c r="W288" s="2"/>
      <c r="X288" s="2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</row>
    <row r="289" spans="1:83" x14ac:dyDescent="0.2">
      <c r="A289" s="9"/>
      <c r="B289" s="2">
        <f t="shared" si="29"/>
        <v>810</v>
      </c>
      <c r="C289" s="10">
        <f t="shared" si="28"/>
        <v>114.8175</v>
      </c>
      <c r="D289" s="10"/>
      <c r="E289" s="10"/>
      <c r="F289" s="10"/>
      <c r="G289" s="10"/>
      <c r="H289" s="9"/>
      <c r="I289" s="9"/>
      <c r="J289" s="9"/>
      <c r="K289" s="9"/>
      <c r="L289" s="9"/>
      <c r="M289" s="9"/>
      <c r="N289" s="9"/>
      <c r="O289" s="9"/>
      <c r="P289" s="2"/>
      <c r="Q289" s="10"/>
      <c r="R289" s="9"/>
      <c r="S289" s="9"/>
      <c r="T289" s="9"/>
      <c r="U289" s="2"/>
      <c r="V289" s="2"/>
      <c r="W289" s="2"/>
      <c r="X289" s="2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</row>
    <row r="290" spans="1:83" x14ac:dyDescent="0.2">
      <c r="A290" s="9"/>
      <c r="B290" s="2">
        <f t="shared" si="29"/>
        <v>820</v>
      </c>
      <c r="C290" s="10">
        <f t="shared" si="28"/>
        <v>117.67</v>
      </c>
      <c r="D290" s="10"/>
      <c r="E290" s="10"/>
      <c r="F290" s="10"/>
      <c r="G290" s="10"/>
      <c r="H290" s="9"/>
      <c r="I290" s="9"/>
      <c r="J290" s="9"/>
      <c r="K290" s="9"/>
      <c r="L290" s="9"/>
      <c r="M290" s="9"/>
      <c r="N290" s="9"/>
      <c r="O290" s="9"/>
      <c r="P290" s="2"/>
      <c r="Q290" s="10"/>
      <c r="R290" s="9"/>
      <c r="S290" s="9"/>
      <c r="T290" s="9"/>
      <c r="U290" s="2"/>
      <c r="V290" s="2"/>
      <c r="W290" s="2"/>
      <c r="X290" s="2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</row>
    <row r="291" spans="1:83" x14ac:dyDescent="0.2">
      <c r="A291" s="9"/>
      <c r="B291" s="2">
        <f t="shared" si="29"/>
        <v>830</v>
      </c>
      <c r="C291" s="10">
        <f t="shared" si="28"/>
        <v>120.5575</v>
      </c>
      <c r="D291" s="10"/>
      <c r="E291" s="10"/>
      <c r="F291" s="10"/>
      <c r="G291" s="10"/>
      <c r="H291" s="9"/>
      <c r="I291" s="9"/>
      <c r="J291" s="9"/>
      <c r="K291" s="9"/>
      <c r="L291" s="9"/>
      <c r="M291" s="9"/>
      <c r="N291" s="9"/>
      <c r="O291" s="9"/>
      <c r="P291" s="2"/>
      <c r="Q291" s="10"/>
      <c r="R291" s="9"/>
      <c r="S291" s="9"/>
      <c r="T291" s="9"/>
      <c r="U291" s="2"/>
      <c r="V291" s="2"/>
      <c r="W291" s="2"/>
      <c r="X291" s="2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</row>
    <row r="292" spans="1:83" x14ac:dyDescent="0.2">
      <c r="A292" s="9"/>
      <c r="B292" s="2">
        <f t="shared" si="29"/>
        <v>840</v>
      </c>
      <c r="C292" s="10">
        <f t="shared" si="28"/>
        <v>123.48</v>
      </c>
      <c r="D292" s="10"/>
      <c r="E292" s="10"/>
      <c r="F292" s="10"/>
      <c r="G292" s="10"/>
      <c r="H292" s="9"/>
      <c r="I292" s="9"/>
      <c r="J292" s="9"/>
      <c r="K292" s="9"/>
      <c r="L292" s="9"/>
      <c r="M292" s="9"/>
      <c r="N292" s="9"/>
      <c r="O292" s="9"/>
      <c r="P292" s="2"/>
      <c r="Q292" s="10"/>
      <c r="R292" s="9"/>
      <c r="S292" s="9"/>
      <c r="T292" s="9"/>
      <c r="U292" s="2"/>
      <c r="V292" s="2"/>
      <c r="W292" s="2"/>
      <c r="X292" s="2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</row>
    <row r="293" spans="1:83" x14ac:dyDescent="0.2">
      <c r="A293" s="9"/>
      <c r="B293" s="2">
        <f t="shared" si="29"/>
        <v>850</v>
      </c>
      <c r="C293" s="10">
        <f t="shared" si="28"/>
        <v>126.4375</v>
      </c>
      <c r="D293" s="10"/>
      <c r="E293" s="10"/>
      <c r="F293" s="10"/>
      <c r="G293" s="10"/>
      <c r="H293" s="9"/>
      <c r="I293" s="9"/>
      <c r="J293" s="9"/>
      <c r="K293" s="9"/>
      <c r="L293" s="9"/>
      <c r="M293" s="9"/>
      <c r="N293" s="9"/>
      <c r="O293" s="9"/>
      <c r="P293" s="2"/>
      <c r="Q293" s="10"/>
      <c r="R293" s="9"/>
      <c r="S293" s="9"/>
      <c r="T293" s="9"/>
      <c r="U293" s="2"/>
      <c r="V293" s="2"/>
      <c r="W293" s="2"/>
      <c r="X293" s="2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</row>
    <row r="294" spans="1:83" x14ac:dyDescent="0.2">
      <c r="A294" s="9"/>
      <c r="B294" s="2">
        <f t="shared" si="29"/>
        <v>860</v>
      </c>
      <c r="C294" s="10">
        <f t="shared" si="28"/>
        <v>129.43</v>
      </c>
      <c r="D294" s="10"/>
      <c r="E294" s="10"/>
      <c r="F294" s="10"/>
      <c r="G294" s="10"/>
      <c r="H294" s="9"/>
      <c r="I294" s="9"/>
      <c r="J294" s="9"/>
      <c r="K294" s="9"/>
      <c r="L294" s="9"/>
      <c r="M294" s="9"/>
      <c r="N294" s="9"/>
      <c r="O294" s="9"/>
      <c r="P294" s="2"/>
      <c r="Q294" s="10"/>
      <c r="R294" s="9"/>
      <c r="S294" s="9"/>
      <c r="T294" s="9"/>
      <c r="U294" s="2"/>
      <c r="V294" s="2"/>
      <c r="W294" s="2"/>
      <c r="X294" s="2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</row>
    <row r="295" spans="1:83" x14ac:dyDescent="0.2">
      <c r="A295" s="9"/>
      <c r="B295" s="2">
        <f t="shared" si="29"/>
        <v>870</v>
      </c>
      <c r="C295" s="10">
        <f t="shared" si="28"/>
        <v>132.45750000000001</v>
      </c>
      <c r="D295" s="10"/>
      <c r="E295" s="10"/>
      <c r="F295" s="10"/>
      <c r="G295" s="10"/>
      <c r="H295" s="9"/>
      <c r="I295" s="9"/>
      <c r="J295" s="9"/>
      <c r="K295" s="9"/>
      <c r="L295" s="9"/>
      <c r="M295" s="9"/>
      <c r="N295" s="9"/>
      <c r="O295" s="9"/>
      <c r="P295" s="2"/>
      <c r="Q295" s="10"/>
      <c r="R295" s="9"/>
      <c r="S295" s="9"/>
      <c r="T295" s="9"/>
      <c r="U295" s="2"/>
      <c r="V295" s="2"/>
      <c r="W295" s="2"/>
      <c r="X295" s="2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</row>
    <row r="296" spans="1:83" x14ac:dyDescent="0.2">
      <c r="A296" s="9"/>
      <c r="B296" s="2">
        <f t="shared" si="29"/>
        <v>880</v>
      </c>
      <c r="C296" s="10">
        <f t="shared" si="28"/>
        <v>135.52000000000001</v>
      </c>
      <c r="D296" s="10"/>
      <c r="E296" s="10"/>
      <c r="F296" s="10"/>
      <c r="G296" s="10"/>
      <c r="H296" s="9"/>
      <c r="I296" s="9"/>
      <c r="J296" s="9"/>
      <c r="K296" s="9"/>
      <c r="L296" s="9"/>
      <c r="M296" s="9"/>
      <c r="N296" s="9"/>
      <c r="O296" s="9"/>
      <c r="P296" s="2"/>
      <c r="Q296" s="10"/>
      <c r="R296" s="9"/>
      <c r="S296" s="9"/>
      <c r="T296" s="9"/>
      <c r="U296" s="2"/>
      <c r="V296" s="2"/>
      <c r="W296" s="2"/>
      <c r="X296" s="2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</row>
    <row r="297" spans="1:83" x14ac:dyDescent="0.2">
      <c r="A297" s="9"/>
      <c r="B297" s="2">
        <f t="shared" si="29"/>
        <v>890</v>
      </c>
      <c r="C297" s="10">
        <f t="shared" si="28"/>
        <v>138.61750000000001</v>
      </c>
      <c r="D297" s="10"/>
      <c r="E297" s="10"/>
      <c r="F297" s="10"/>
      <c r="G297" s="10"/>
      <c r="H297" s="9"/>
      <c r="I297" s="9"/>
      <c r="J297" s="9"/>
      <c r="K297" s="9"/>
      <c r="L297" s="9"/>
      <c r="M297" s="9"/>
      <c r="N297" s="9"/>
      <c r="O297" s="9"/>
      <c r="P297" s="2"/>
      <c r="Q297" s="10"/>
      <c r="R297" s="9"/>
      <c r="S297" s="9"/>
      <c r="T297" s="9"/>
      <c r="U297" s="2"/>
      <c r="V297" s="2"/>
      <c r="W297" s="2"/>
      <c r="X297" s="2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</row>
    <row r="298" spans="1:83" x14ac:dyDescent="0.2">
      <c r="A298" s="9"/>
      <c r="B298" s="2">
        <f t="shared" si="29"/>
        <v>900</v>
      </c>
      <c r="C298" s="10">
        <f t="shared" si="28"/>
        <v>141.75</v>
      </c>
      <c r="D298" s="10"/>
      <c r="E298" s="10"/>
      <c r="F298" s="10"/>
      <c r="G298" s="10"/>
      <c r="H298" s="9"/>
      <c r="I298" s="9"/>
      <c r="J298" s="9"/>
      <c r="K298" s="9"/>
      <c r="L298" s="9"/>
      <c r="M298" s="9"/>
      <c r="N298" s="9"/>
      <c r="O298" s="9"/>
      <c r="P298" s="2"/>
      <c r="Q298" s="10"/>
      <c r="R298" s="9"/>
      <c r="S298" s="9"/>
      <c r="T298" s="9"/>
      <c r="U298" s="2"/>
      <c r="V298" s="2"/>
      <c r="W298" s="2"/>
      <c r="X298" s="2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</row>
    <row r="299" spans="1:83" x14ac:dyDescent="0.2">
      <c r="A299" s="9"/>
      <c r="B299" s="2">
        <f t="shared" si="29"/>
        <v>910</v>
      </c>
      <c r="C299" s="10">
        <f t="shared" si="28"/>
        <v>144.91749999999999</v>
      </c>
      <c r="D299" s="10"/>
      <c r="E299" s="10"/>
      <c r="F299" s="10"/>
      <c r="G299" s="10"/>
      <c r="H299" s="9"/>
      <c r="I299" s="9"/>
      <c r="J299" s="9"/>
      <c r="K299" s="9"/>
      <c r="L299" s="9"/>
      <c r="M299" s="9"/>
      <c r="N299" s="9"/>
      <c r="O299" s="9"/>
      <c r="P299" s="2"/>
      <c r="Q299" s="10"/>
      <c r="R299" s="9"/>
      <c r="S299" s="9"/>
      <c r="T299" s="9"/>
      <c r="U299" s="2"/>
      <c r="V299" s="2"/>
      <c r="W299" s="2"/>
      <c r="X299" s="2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</row>
    <row r="300" spans="1:83" x14ac:dyDescent="0.2">
      <c r="A300" s="9"/>
      <c r="B300" s="2">
        <f t="shared" si="29"/>
        <v>920</v>
      </c>
      <c r="C300" s="10">
        <f t="shared" si="28"/>
        <v>148.12</v>
      </c>
      <c r="D300" s="10"/>
      <c r="E300" s="10"/>
      <c r="F300" s="10"/>
      <c r="G300" s="10"/>
      <c r="H300" s="9"/>
      <c r="I300" s="9"/>
      <c r="J300" s="9"/>
      <c r="K300" s="9"/>
      <c r="L300" s="9"/>
      <c r="M300" s="9"/>
      <c r="N300" s="9"/>
      <c r="O300" s="9"/>
      <c r="P300" s="2"/>
      <c r="Q300" s="10"/>
      <c r="R300" s="9"/>
      <c r="S300" s="9"/>
      <c r="T300" s="9"/>
      <c r="U300" s="2"/>
      <c r="V300" s="2"/>
      <c r="W300" s="2"/>
      <c r="X300" s="2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</row>
    <row r="301" spans="1:83" x14ac:dyDescent="0.2">
      <c r="A301" s="9"/>
      <c r="B301" s="2">
        <f t="shared" si="29"/>
        <v>930</v>
      </c>
      <c r="C301" s="10">
        <f t="shared" si="28"/>
        <v>151.35749999999999</v>
      </c>
      <c r="D301" s="10"/>
      <c r="E301" s="10"/>
      <c r="F301" s="10"/>
      <c r="G301" s="10"/>
      <c r="H301" s="9"/>
      <c r="I301" s="9"/>
      <c r="J301" s="9"/>
      <c r="K301" s="9"/>
      <c r="L301" s="9"/>
      <c r="M301" s="9"/>
      <c r="N301" s="9"/>
      <c r="O301" s="9"/>
      <c r="P301" s="2"/>
      <c r="Q301" s="10"/>
      <c r="R301" s="9"/>
      <c r="S301" s="9"/>
      <c r="T301" s="9"/>
      <c r="U301" s="2"/>
      <c r="V301" s="2"/>
      <c r="W301" s="2"/>
      <c r="X301" s="2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</row>
    <row r="302" spans="1:83" x14ac:dyDescent="0.2">
      <c r="A302" s="9"/>
      <c r="B302" s="2">
        <f t="shared" si="29"/>
        <v>940</v>
      </c>
      <c r="C302" s="10">
        <f t="shared" si="28"/>
        <v>154.63</v>
      </c>
      <c r="D302" s="10"/>
      <c r="E302" s="10"/>
      <c r="F302" s="10"/>
      <c r="G302" s="10"/>
      <c r="H302" s="9"/>
      <c r="I302" s="9"/>
      <c r="J302" s="9"/>
      <c r="K302" s="9"/>
      <c r="L302" s="9"/>
      <c r="M302" s="9"/>
      <c r="N302" s="9"/>
      <c r="O302" s="9"/>
      <c r="P302" s="2"/>
      <c r="Q302" s="10"/>
      <c r="R302" s="9"/>
      <c r="S302" s="9"/>
      <c r="T302" s="9"/>
      <c r="U302" s="2"/>
      <c r="V302" s="2"/>
      <c r="W302" s="2"/>
      <c r="X302" s="2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</row>
    <row r="303" spans="1:83" x14ac:dyDescent="0.2">
      <c r="A303" s="9"/>
      <c r="B303" s="2">
        <f t="shared" si="29"/>
        <v>950</v>
      </c>
      <c r="C303" s="10">
        <f t="shared" si="28"/>
        <v>157.9375</v>
      </c>
      <c r="D303" s="10"/>
      <c r="E303" s="10"/>
      <c r="F303" s="10"/>
      <c r="G303" s="10"/>
      <c r="H303" s="9"/>
      <c r="I303" s="9"/>
      <c r="J303" s="9"/>
      <c r="K303" s="9"/>
      <c r="L303" s="9"/>
      <c r="M303" s="9"/>
      <c r="N303" s="9"/>
      <c r="O303" s="9"/>
      <c r="P303" s="2"/>
      <c r="Q303" s="10"/>
      <c r="R303" s="9"/>
      <c r="S303" s="9"/>
      <c r="T303" s="9"/>
      <c r="U303" s="2"/>
      <c r="V303" s="2"/>
      <c r="W303" s="2"/>
      <c r="X303" s="2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</row>
    <row r="304" spans="1:83" x14ac:dyDescent="0.2">
      <c r="A304" s="9"/>
      <c r="B304" s="2">
        <f t="shared" si="29"/>
        <v>960</v>
      </c>
      <c r="C304" s="10">
        <f t="shared" si="28"/>
        <v>161.28</v>
      </c>
      <c r="D304" s="10"/>
      <c r="E304" s="10"/>
      <c r="F304" s="10"/>
      <c r="G304" s="10"/>
      <c r="H304" s="9"/>
      <c r="I304" s="9"/>
      <c r="J304" s="9"/>
      <c r="K304" s="9"/>
      <c r="L304" s="9"/>
      <c r="M304" s="9"/>
      <c r="N304" s="9"/>
      <c r="O304" s="9"/>
      <c r="P304" s="2"/>
      <c r="Q304" s="10"/>
      <c r="R304" s="9"/>
      <c r="S304" s="9"/>
      <c r="T304" s="9"/>
      <c r="U304" s="2"/>
      <c r="V304" s="2"/>
      <c r="W304" s="2"/>
      <c r="X304" s="2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</row>
    <row r="305" spans="1:83" x14ac:dyDescent="0.2">
      <c r="A305" s="9"/>
      <c r="B305" s="2">
        <f t="shared" si="29"/>
        <v>970</v>
      </c>
      <c r="C305" s="10">
        <f t="shared" ref="C305:C336" si="30">$C$5*B305^2</f>
        <v>164.6575</v>
      </c>
      <c r="D305" s="10"/>
      <c r="E305" s="10"/>
      <c r="F305" s="10"/>
      <c r="G305" s="10"/>
      <c r="H305" s="9"/>
      <c r="I305" s="9"/>
      <c r="J305" s="9"/>
      <c r="K305" s="9"/>
      <c r="L305" s="9"/>
      <c r="M305" s="9"/>
      <c r="N305" s="9"/>
      <c r="O305" s="9"/>
      <c r="P305" s="2"/>
      <c r="Q305" s="10"/>
      <c r="R305" s="9"/>
      <c r="S305" s="9"/>
      <c r="T305" s="9"/>
      <c r="U305" s="2"/>
      <c r="V305" s="2"/>
      <c r="W305" s="2"/>
      <c r="X305" s="2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</row>
    <row r="306" spans="1:83" x14ac:dyDescent="0.2">
      <c r="A306" s="9"/>
      <c r="B306" s="2">
        <f t="shared" si="29"/>
        <v>980</v>
      </c>
      <c r="C306" s="10">
        <f t="shared" si="30"/>
        <v>168.07</v>
      </c>
      <c r="D306" s="10"/>
      <c r="E306" s="10"/>
      <c r="F306" s="10"/>
      <c r="G306" s="10"/>
      <c r="H306" s="9"/>
      <c r="I306" s="9"/>
      <c r="J306" s="9"/>
      <c r="K306" s="9"/>
      <c r="L306" s="9"/>
      <c r="M306" s="9"/>
      <c r="N306" s="9"/>
      <c r="O306" s="9"/>
      <c r="P306" s="2"/>
      <c r="Q306" s="10"/>
      <c r="R306" s="9"/>
      <c r="S306" s="9"/>
      <c r="T306" s="9"/>
      <c r="U306" s="2"/>
      <c r="V306" s="2"/>
      <c r="W306" s="2"/>
      <c r="X306" s="2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</row>
    <row r="307" spans="1:83" x14ac:dyDescent="0.2">
      <c r="A307" s="9"/>
      <c r="B307" s="2">
        <f t="shared" si="29"/>
        <v>990</v>
      </c>
      <c r="C307" s="10">
        <f t="shared" si="30"/>
        <v>171.51749999999998</v>
      </c>
      <c r="D307" s="10"/>
      <c r="E307" s="10"/>
      <c r="F307" s="10"/>
      <c r="G307" s="10"/>
      <c r="H307" s="9"/>
      <c r="I307" s="9"/>
      <c r="J307" s="9"/>
      <c r="K307" s="9"/>
      <c r="L307" s="9"/>
      <c r="M307" s="9"/>
      <c r="N307" s="9"/>
      <c r="O307" s="9"/>
      <c r="P307" s="2"/>
      <c r="Q307" s="10"/>
      <c r="R307" s="9"/>
      <c r="S307" s="9"/>
      <c r="T307" s="9"/>
      <c r="U307" s="2"/>
      <c r="V307" s="2"/>
      <c r="W307" s="2"/>
      <c r="X307" s="2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</row>
    <row r="308" spans="1:83" x14ac:dyDescent="0.2">
      <c r="A308" s="9"/>
      <c r="B308" s="2">
        <f t="shared" si="29"/>
        <v>1000</v>
      </c>
      <c r="C308" s="10">
        <f t="shared" si="30"/>
        <v>175</v>
      </c>
      <c r="D308" s="10"/>
      <c r="E308" s="10"/>
      <c r="F308" s="10"/>
      <c r="G308" s="10"/>
      <c r="H308" s="9"/>
      <c r="I308" s="9"/>
      <c r="J308" s="9"/>
      <c r="K308" s="9"/>
      <c r="L308" s="9"/>
      <c r="M308" s="9"/>
      <c r="N308" s="9"/>
      <c r="O308" s="9"/>
      <c r="P308" s="2"/>
      <c r="Q308" s="10"/>
      <c r="R308" s="9"/>
      <c r="S308" s="9"/>
      <c r="T308" s="9"/>
      <c r="U308" s="2"/>
      <c r="V308" s="2"/>
      <c r="W308" s="2"/>
      <c r="X308" s="2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</row>
    <row r="309" spans="1:83" x14ac:dyDescent="0.2">
      <c r="A309" s="9"/>
      <c r="B309" s="2">
        <f t="shared" si="29"/>
        <v>1010</v>
      </c>
      <c r="C309" s="10">
        <f t="shared" si="30"/>
        <v>178.51749999999998</v>
      </c>
      <c r="D309" s="10"/>
      <c r="E309" s="10"/>
      <c r="F309" s="10"/>
      <c r="G309" s="10"/>
      <c r="H309" s="9"/>
      <c r="I309" s="9"/>
      <c r="J309" s="9"/>
      <c r="K309" s="9"/>
      <c r="L309" s="9"/>
      <c r="M309" s="9"/>
      <c r="N309" s="9"/>
      <c r="O309" s="9"/>
      <c r="P309" s="2"/>
      <c r="Q309" s="10"/>
      <c r="R309" s="9"/>
      <c r="S309" s="9"/>
      <c r="T309" s="9"/>
      <c r="U309" s="2"/>
      <c r="V309" s="2"/>
      <c r="W309" s="2"/>
      <c r="X309" s="2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</row>
    <row r="310" spans="1:83" x14ac:dyDescent="0.2">
      <c r="A310" s="9"/>
      <c r="B310" s="2">
        <f t="shared" si="29"/>
        <v>1020</v>
      </c>
      <c r="C310" s="10">
        <f t="shared" si="30"/>
        <v>182.07</v>
      </c>
      <c r="D310" s="10"/>
      <c r="E310" s="10"/>
      <c r="F310" s="10"/>
      <c r="G310" s="10"/>
      <c r="H310" s="9"/>
      <c r="I310" s="9"/>
      <c r="J310" s="9"/>
      <c r="K310" s="9"/>
      <c r="L310" s="9"/>
      <c r="M310" s="9"/>
      <c r="N310" s="9"/>
      <c r="O310" s="9"/>
      <c r="P310" s="2"/>
      <c r="Q310" s="10"/>
      <c r="R310" s="9"/>
      <c r="S310" s="9"/>
      <c r="T310" s="9"/>
      <c r="U310" s="2"/>
      <c r="V310" s="2"/>
      <c r="W310" s="2"/>
      <c r="X310" s="2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</row>
    <row r="311" spans="1:83" x14ac:dyDescent="0.2">
      <c r="A311" s="9"/>
      <c r="B311" s="2">
        <f t="shared" si="29"/>
        <v>1030</v>
      </c>
      <c r="C311" s="10">
        <f t="shared" si="30"/>
        <v>185.6575</v>
      </c>
      <c r="D311" s="10"/>
      <c r="E311" s="10"/>
      <c r="F311" s="10"/>
      <c r="G311" s="10"/>
      <c r="H311" s="9"/>
      <c r="I311" s="9"/>
      <c r="J311" s="9"/>
      <c r="K311" s="9"/>
      <c r="L311" s="9"/>
      <c r="M311" s="9"/>
      <c r="N311" s="9"/>
      <c r="O311" s="9"/>
      <c r="P311" s="2"/>
      <c r="Q311" s="10"/>
      <c r="R311" s="9"/>
      <c r="S311" s="9"/>
      <c r="T311" s="9"/>
      <c r="U311" s="2"/>
      <c r="V311" s="2"/>
      <c r="W311" s="2"/>
      <c r="X311" s="2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</row>
    <row r="312" spans="1:83" x14ac:dyDescent="0.2">
      <c r="A312" s="9"/>
      <c r="B312" s="2">
        <f t="shared" si="29"/>
        <v>1040</v>
      </c>
      <c r="C312" s="10">
        <f t="shared" si="30"/>
        <v>189.28</v>
      </c>
      <c r="D312" s="10"/>
      <c r="E312" s="10"/>
      <c r="F312" s="10"/>
      <c r="G312" s="10"/>
      <c r="H312" s="9"/>
      <c r="I312" s="9"/>
      <c r="J312" s="9"/>
      <c r="K312" s="9"/>
      <c r="L312" s="9"/>
      <c r="M312" s="9"/>
      <c r="N312" s="9"/>
      <c r="O312" s="9"/>
      <c r="P312" s="2"/>
      <c r="Q312" s="10"/>
      <c r="R312" s="9"/>
      <c r="S312" s="9"/>
      <c r="T312" s="9"/>
      <c r="U312" s="2"/>
      <c r="V312" s="2"/>
      <c r="W312" s="2"/>
      <c r="X312" s="2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</row>
    <row r="313" spans="1:83" x14ac:dyDescent="0.2">
      <c r="A313" s="9"/>
      <c r="B313" s="2">
        <f t="shared" si="29"/>
        <v>1050</v>
      </c>
      <c r="C313" s="10">
        <f t="shared" si="30"/>
        <v>192.9375</v>
      </c>
      <c r="D313" s="10"/>
      <c r="E313" s="10"/>
      <c r="F313" s="10"/>
      <c r="G313" s="10"/>
      <c r="H313" s="9"/>
      <c r="I313" s="9"/>
      <c r="J313" s="9"/>
      <c r="K313" s="9"/>
      <c r="L313" s="9"/>
      <c r="M313" s="9"/>
      <c r="N313" s="9"/>
      <c r="O313" s="9"/>
      <c r="P313" s="2"/>
      <c r="Q313" s="10"/>
      <c r="R313" s="9"/>
      <c r="S313" s="9"/>
      <c r="T313" s="9"/>
      <c r="U313" s="2"/>
      <c r="V313" s="2"/>
      <c r="W313" s="2"/>
      <c r="X313" s="2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</row>
    <row r="314" spans="1:83" x14ac:dyDescent="0.2">
      <c r="A314" s="9"/>
      <c r="B314" s="2">
        <f t="shared" si="29"/>
        <v>1060</v>
      </c>
      <c r="C314" s="10">
        <f t="shared" si="30"/>
        <v>196.63</v>
      </c>
      <c r="D314" s="10"/>
      <c r="E314" s="10"/>
      <c r="F314" s="10"/>
      <c r="G314" s="10"/>
      <c r="H314" s="9"/>
      <c r="I314" s="9"/>
      <c r="J314" s="9"/>
      <c r="K314" s="9"/>
      <c r="L314" s="9"/>
      <c r="M314" s="9"/>
      <c r="N314" s="9"/>
      <c r="O314" s="9"/>
      <c r="P314" s="2"/>
      <c r="Q314" s="10"/>
      <c r="R314" s="9"/>
      <c r="S314" s="9"/>
      <c r="T314" s="9"/>
      <c r="U314" s="2"/>
      <c r="V314" s="2"/>
      <c r="W314" s="2"/>
      <c r="X314" s="2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</row>
    <row r="315" spans="1:83" x14ac:dyDescent="0.2">
      <c r="A315" s="9"/>
      <c r="B315" s="2">
        <f t="shared" si="29"/>
        <v>1070</v>
      </c>
      <c r="C315" s="10">
        <f t="shared" si="30"/>
        <v>200.35749999999999</v>
      </c>
      <c r="D315" s="10"/>
      <c r="E315" s="10"/>
      <c r="F315" s="10"/>
      <c r="G315" s="10"/>
      <c r="H315" s="9"/>
      <c r="I315" s="9"/>
      <c r="J315" s="9"/>
      <c r="K315" s="9"/>
      <c r="L315" s="9"/>
      <c r="M315" s="9"/>
      <c r="N315" s="9"/>
      <c r="O315" s="9"/>
      <c r="P315" s="2"/>
      <c r="Q315" s="10"/>
      <c r="R315" s="9"/>
      <c r="S315" s="9"/>
      <c r="T315" s="9"/>
      <c r="U315" s="2"/>
      <c r="V315" s="2"/>
      <c r="W315" s="2"/>
      <c r="X315" s="2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</row>
    <row r="316" spans="1:83" x14ac:dyDescent="0.2">
      <c r="A316" s="9"/>
      <c r="B316" s="2">
        <f t="shared" si="29"/>
        <v>1080</v>
      </c>
      <c r="C316" s="10">
        <f t="shared" si="30"/>
        <v>204.12</v>
      </c>
      <c r="D316" s="10"/>
      <c r="E316" s="10"/>
      <c r="F316" s="10"/>
      <c r="G316" s="10"/>
      <c r="H316" s="9"/>
      <c r="I316" s="9"/>
      <c r="J316" s="9"/>
      <c r="K316" s="9"/>
      <c r="L316" s="9"/>
      <c r="M316" s="9"/>
      <c r="N316" s="9"/>
      <c r="O316" s="9"/>
      <c r="P316" s="2"/>
      <c r="Q316" s="10"/>
      <c r="R316" s="9"/>
      <c r="S316" s="9"/>
      <c r="T316" s="9"/>
      <c r="U316" s="2"/>
      <c r="V316" s="2"/>
      <c r="W316" s="2"/>
      <c r="X316" s="2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</row>
    <row r="317" spans="1:83" x14ac:dyDescent="0.2">
      <c r="A317" s="9"/>
      <c r="B317" s="2">
        <f t="shared" si="29"/>
        <v>1090</v>
      </c>
      <c r="C317" s="10">
        <f t="shared" si="30"/>
        <v>207.91749999999999</v>
      </c>
      <c r="D317" s="10"/>
      <c r="E317" s="10"/>
      <c r="F317" s="10"/>
      <c r="G317" s="10"/>
      <c r="H317" s="9"/>
      <c r="I317" s="9"/>
      <c r="J317" s="9"/>
      <c r="K317" s="9"/>
      <c r="L317" s="9"/>
      <c r="M317" s="9"/>
      <c r="N317" s="9"/>
      <c r="O317" s="9"/>
      <c r="P317" s="2"/>
      <c r="Q317" s="10"/>
      <c r="R317" s="9"/>
      <c r="S317" s="9"/>
      <c r="T317" s="9"/>
      <c r="U317" s="2"/>
      <c r="V317" s="2"/>
      <c r="W317" s="2"/>
      <c r="X317" s="2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</row>
    <row r="318" spans="1:83" x14ac:dyDescent="0.2">
      <c r="A318" s="9"/>
      <c r="B318" s="2">
        <f t="shared" si="29"/>
        <v>1100</v>
      </c>
      <c r="C318" s="10">
        <f t="shared" si="30"/>
        <v>211.75</v>
      </c>
      <c r="D318" s="10"/>
      <c r="E318" s="10"/>
      <c r="F318" s="10"/>
      <c r="G318" s="10"/>
      <c r="H318" s="9"/>
      <c r="I318" s="9"/>
      <c r="J318" s="9"/>
      <c r="K318" s="9"/>
      <c r="L318" s="9"/>
      <c r="M318" s="9"/>
      <c r="N318" s="9"/>
      <c r="O318" s="9"/>
      <c r="P318" s="2"/>
      <c r="Q318" s="10"/>
      <c r="R318" s="9"/>
      <c r="S318" s="9"/>
      <c r="T318" s="9"/>
      <c r="U318" s="2"/>
      <c r="V318" s="2"/>
      <c r="W318" s="2"/>
      <c r="X318" s="2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</row>
    <row r="319" spans="1:83" x14ac:dyDescent="0.2">
      <c r="A319" s="9"/>
      <c r="B319" s="2">
        <f t="shared" si="29"/>
        <v>1110</v>
      </c>
      <c r="C319" s="10">
        <f t="shared" si="30"/>
        <v>215.61750000000001</v>
      </c>
      <c r="D319" s="10"/>
      <c r="E319" s="10"/>
      <c r="F319" s="10"/>
      <c r="G319" s="10"/>
      <c r="H319" s="9"/>
      <c r="I319" s="9"/>
      <c r="J319" s="9"/>
      <c r="K319" s="9"/>
      <c r="L319" s="9"/>
      <c r="M319" s="9"/>
      <c r="N319" s="9"/>
      <c r="O319" s="9"/>
      <c r="P319" s="2"/>
      <c r="Q319" s="10"/>
      <c r="R319" s="9"/>
      <c r="S319" s="9"/>
      <c r="T319" s="9"/>
      <c r="U319" s="2"/>
      <c r="V319" s="2"/>
      <c r="W319" s="2"/>
      <c r="X319" s="2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</row>
    <row r="320" spans="1:83" x14ac:dyDescent="0.2">
      <c r="A320" s="9"/>
      <c r="B320" s="2">
        <f t="shared" si="29"/>
        <v>1120</v>
      </c>
      <c r="C320" s="10">
        <f t="shared" si="30"/>
        <v>219.52</v>
      </c>
      <c r="D320" s="10"/>
      <c r="E320" s="10"/>
      <c r="F320" s="10"/>
      <c r="G320" s="10"/>
      <c r="H320" s="9"/>
      <c r="I320" s="9"/>
      <c r="J320" s="9"/>
      <c r="K320" s="9"/>
      <c r="L320" s="9"/>
      <c r="M320" s="9"/>
      <c r="N320" s="9"/>
      <c r="O320" s="9"/>
      <c r="P320" s="2"/>
      <c r="Q320" s="10"/>
      <c r="R320" s="9"/>
      <c r="S320" s="9"/>
      <c r="T320" s="9"/>
      <c r="U320" s="2"/>
      <c r="V320" s="2"/>
      <c r="W320" s="2"/>
      <c r="X320" s="2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</row>
    <row r="321" spans="1:83" x14ac:dyDescent="0.2">
      <c r="A321" s="9"/>
      <c r="B321" s="2">
        <f t="shared" si="29"/>
        <v>1130</v>
      </c>
      <c r="C321" s="10">
        <f t="shared" si="30"/>
        <v>223.45750000000001</v>
      </c>
      <c r="D321" s="10"/>
      <c r="E321" s="10"/>
      <c r="F321" s="10"/>
      <c r="G321" s="10"/>
      <c r="H321" s="9"/>
      <c r="I321" s="9"/>
      <c r="J321" s="9"/>
      <c r="K321" s="9"/>
      <c r="L321" s="9"/>
      <c r="M321" s="9"/>
      <c r="N321" s="9"/>
      <c r="O321" s="9"/>
      <c r="P321" s="2"/>
      <c r="Q321" s="10"/>
      <c r="R321" s="9"/>
      <c r="S321" s="9"/>
      <c r="T321" s="9"/>
      <c r="U321" s="2"/>
      <c r="V321" s="2"/>
      <c r="W321" s="2"/>
      <c r="X321" s="2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</row>
    <row r="322" spans="1:83" x14ac:dyDescent="0.2">
      <c r="A322" s="9"/>
      <c r="B322" s="2">
        <f t="shared" si="29"/>
        <v>1140</v>
      </c>
      <c r="C322" s="10">
        <f t="shared" si="30"/>
        <v>227.43</v>
      </c>
      <c r="D322" s="10"/>
      <c r="E322" s="10"/>
      <c r="F322" s="10"/>
      <c r="G322" s="10"/>
      <c r="H322" s="9"/>
      <c r="I322" s="9"/>
      <c r="J322" s="9"/>
      <c r="K322" s="9"/>
      <c r="L322" s="9"/>
      <c r="M322" s="9"/>
      <c r="N322" s="9"/>
      <c r="O322" s="9"/>
      <c r="P322" s="2"/>
      <c r="Q322" s="10"/>
      <c r="R322" s="9"/>
      <c r="S322" s="9"/>
      <c r="T322" s="9"/>
      <c r="U322" s="2"/>
      <c r="V322" s="2"/>
      <c r="W322" s="2"/>
      <c r="X322" s="2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</row>
    <row r="323" spans="1:83" x14ac:dyDescent="0.2">
      <c r="A323" s="9"/>
      <c r="B323" s="2">
        <f t="shared" si="29"/>
        <v>1150</v>
      </c>
      <c r="C323" s="10">
        <f t="shared" si="30"/>
        <v>231.4375</v>
      </c>
      <c r="D323" s="10"/>
      <c r="E323" s="10"/>
      <c r="F323" s="10"/>
      <c r="G323" s="10"/>
      <c r="H323" s="9"/>
      <c r="I323" s="9"/>
      <c r="J323" s="9"/>
      <c r="K323" s="9"/>
      <c r="L323" s="9"/>
      <c r="M323" s="9"/>
      <c r="N323" s="9"/>
      <c r="O323" s="9"/>
      <c r="P323" s="2"/>
      <c r="Q323" s="10"/>
      <c r="R323" s="9"/>
      <c r="S323" s="9"/>
      <c r="T323" s="9"/>
      <c r="U323" s="2"/>
      <c r="V323" s="2"/>
      <c r="W323" s="2"/>
      <c r="X323" s="2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</row>
    <row r="324" spans="1:83" x14ac:dyDescent="0.2">
      <c r="A324" s="9"/>
      <c r="B324" s="2">
        <f t="shared" si="29"/>
        <v>1160</v>
      </c>
      <c r="C324" s="10">
        <f t="shared" si="30"/>
        <v>235.48</v>
      </c>
      <c r="D324" s="10"/>
      <c r="E324" s="10"/>
      <c r="F324" s="10"/>
      <c r="G324" s="10"/>
      <c r="H324" s="9"/>
      <c r="I324" s="9"/>
      <c r="J324" s="9"/>
      <c r="K324" s="9"/>
      <c r="L324" s="9"/>
      <c r="M324" s="9"/>
      <c r="N324" s="9"/>
      <c r="O324" s="9"/>
      <c r="P324" s="2"/>
      <c r="Q324" s="10"/>
      <c r="R324" s="9"/>
      <c r="S324" s="9"/>
      <c r="T324" s="9"/>
      <c r="U324" s="2"/>
      <c r="V324" s="2"/>
      <c r="W324" s="2"/>
      <c r="X324" s="2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</row>
    <row r="325" spans="1:83" x14ac:dyDescent="0.2">
      <c r="A325" s="9"/>
      <c r="B325" s="2">
        <f t="shared" si="29"/>
        <v>1170</v>
      </c>
      <c r="C325" s="10">
        <f t="shared" si="30"/>
        <v>239.5575</v>
      </c>
      <c r="D325" s="10"/>
      <c r="E325" s="10"/>
      <c r="F325" s="10"/>
      <c r="G325" s="10"/>
      <c r="H325" s="9"/>
      <c r="I325" s="9"/>
      <c r="J325" s="9"/>
      <c r="K325" s="9"/>
      <c r="L325" s="9"/>
      <c r="M325" s="9"/>
      <c r="N325" s="9"/>
      <c r="O325" s="9"/>
      <c r="P325" s="2"/>
      <c r="Q325" s="10"/>
      <c r="R325" s="9"/>
      <c r="S325" s="9"/>
      <c r="T325" s="9"/>
      <c r="U325" s="2"/>
      <c r="V325" s="2"/>
      <c r="W325" s="2"/>
      <c r="X325" s="2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</row>
    <row r="326" spans="1:83" x14ac:dyDescent="0.2">
      <c r="A326" s="9"/>
      <c r="B326" s="2">
        <f t="shared" si="29"/>
        <v>1180</v>
      </c>
      <c r="C326" s="10">
        <f t="shared" si="30"/>
        <v>243.67</v>
      </c>
      <c r="D326" s="10"/>
      <c r="E326" s="10"/>
      <c r="F326" s="10"/>
      <c r="G326" s="10"/>
      <c r="H326" s="9"/>
      <c r="I326" s="9"/>
      <c r="J326" s="9"/>
      <c r="K326" s="9"/>
      <c r="L326" s="9"/>
      <c r="M326" s="9"/>
      <c r="N326" s="9"/>
      <c r="O326" s="9"/>
      <c r="P326" s="2"/>
      <c r="Q326" s="10"/>
      <c r="R326" s="9"/>
      <c r="S326" s="9"/>
      <c r="T326" s="9"/>
      <c r="U326" s="2"/>
      <c r="V326" s="2"/>
      <c r="W326" s="2"/>
      <c r="X326" s="2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</row>
    <row r="327" spans="1:83" x14ac:dyDescent="0.2">
      <c r="A327" s="9"/>
      <c r="B327" s="2">
        <f t="shared" si="29"/>
        <v>1190</v>
      </c>
      <c r="C327" s="10">
        <f t="shared" si="30"/>
        <v>247.8175</v>
      </c>
      <c r="D327" s="10"/>
      <c r="E327" s="10"/>
      <c r="F327" s="10"/>
      <c r="G327" s="10"/>
      <c r="H327" s="9"/>
      <c r="I327" s="9"/>
      <c r="J327" s="9"/>
      <c r="K327" s="9"/>
      <c r="L327" s="9"/>
      <c r="M327" s="9"/>
      <c r="N327" s="9"/>
      <c r="O327" s="9"/>
      <c r="P327" s="2"/>
      <c r="Q327" s="10"/>
      <c r="R327" s="9"/>
      <c r="S327" s="9"/>
      <c r="T327" s="9"/>
      <c r="U327" s="2"/>
      <c r="V327" s="2"/>
      <c r="W327" s="2"/>
      <c r="X327" s="2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</row>
    <row r="328" spans="1:83" x14ac:dyDescent="0.2">
      <c r="A328" s="9"/>
      <c r="B328" s="2">
        <f t="shared" si="29"/>
        <v>1200</v>
      </c>
      <c r="C328" s="10">
        <f t="shared" si="30"/>
        <v>252</v>
      </c>
      <c r="D328" s="10"/>
      <c r="E328" s="10"/>
      <c r="F328" s="10"/>
      <c r="G328" s="10"/>
      <c r="H328" s="9"/>
      <c r="I328" s="9"/>
      <c r="J328" s="9"/>
      <c r="K328" s="9"/>
      <c r="L328" s="9"/>
      <c r="M328" s="9"/>
      <c r="N328" s="9"/>
      <c r="O328" s="9"/>
      <c r="P328" s="2"/>
      <c r="Q328" s="10"/>
      <c r="R328" s="9"/>
      <c r="S328" s="9"/>
      <c r="T328" s="9"/>
      <c r="U328" s="2"/>
      <c r="V328" s="2"/>
      <c r="W328" s="2"/>
      <c r="X328" s="2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</row>
    <row r="329" spans="1:83" x14ac:dyDescent="0.2">
      <c r="A329" s="9"/>
      <c r="B329" s="2">
        <f t="shared" si="29"/>
        <v>1210</v>
      </c>
      <c r="C329" s="10">
        <f t="shared" si="30"/>
        <v>256.21749999999997</v>
      </c>
      <c r="D329" s="10"/>
      <c r="E329" s="10"/>
      <c r="F329" s="10"/>
      <c r="G329" s="10"/>
      <c r="H329" s="9"/>
      <c r="I329" s="9"/>
      <c r="J329" s="9"/>
      <c r="K329" s="9"/>
      <c r="L329" s="9"/>
      <c r="M329" s="9"/>
      <c r="N329" s="9"/>
      <c r="O329" s="9"/>
      <c r="P329" s="2"/>
      <c r="Q329" s="10"/>
      <c r="R329" s="9"/>
      <c r="S329" s="9"/>
      <c r="T329" s="9"/>
      <c r="U329" s="2"/>
      <c r="V329" s="2"/>
      <c r="W329" s="2"/>
      <c r="X329" s="2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</row>
    <row r="330" spans="1:83" x14ac:dyDescent="0.2">
      <c r="A330" s="9"/>
      <c r="B330" s="2">
        <f t="shared" si="29"/>
        <v>1220</v>
      </c>
      <c r="C330" s="10">
        <f t="shared" si="30"/>
        <v>260.46999999999997</v>
      </c>
      <c r="D330" s="10"/>
      <c r="E330" s="10"/>
      <c r="F330" s="10"/>
      <c r="G330" s="10"/>
      <c r="H330" s="9"/>
      <c r="I330" s="9"/>
      <c r="J330" s="9"/>
      <c r="K330" s="9"/>
      <c r="L330" s="9"/>
      <c r="M330" s="9"/>
      <c r="N330" s="9"/>
      <c r="O330" s="9"/>
      <c r="P330" s="2"/>
      <c r="Q330" s="10"/>
      <c r="R330" s="9"/>
      <c r="S330" s="9"/>
      <c r="T330" s="9"/>
      <c r="U330" s="2"/>
      <c r="V330" s="2"/>
      <c r="W330" s="2"/>
      <c r="X330" s="2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</row>
    <row r="331" spans="1:83" x14ac:dyDescent="0.2">
      <c r="A331" s="9"/>
      <c r="B331" s="2">
        <f t="shared" si="29"/>
        <v>1230</v>
      </c>
      <c r="C331" s="10">
        <f t="shared" si="30"/>
        <v>264.75749999999999</v>
      </c>
      <c r="D331" s="10"/>
      <c r="E331" s="10"/>
      <c r="F331" s="10"/>
      <c r="G331" s="10"/>
      <c r="H331" s="9"/>
      <c r="I331" s="9"/>
      <c r="J331" s="9"/>
      <c r="K331" s="9"/>
      <c r="L331" s="9"/>
      <c r="M331" s="9"/>
      <c r="N331" s="9"/>
      <c r="O331" s="9"/>
      <c r="P331" s="2"/>
      <c r="Q331" s="10"/>
      <c r="R331" s="9"/>
      <c r="S331" s="9"/>
      <c r="T331" s="9"/>
      <c r="U331" s="2"/>
      <c r="V331" s="2"/>
      <c r="W331" s="2"/>
      <c r="X331" s="2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</row>
    <row r="332" spans="1:83" x14ac:dyDescent="0.2">
      <c r="A332" s="9"/>
      <c r="B332" s="2">
        <f t="shared" si="29"/>
        <v>1240</v>
      </c>
      <c r="C332" s="10">
        <f t="shared" si="30"/>
        <v>269.08</v>
      </c>
      <c r="D332" s="10"/>
      <c r="E332" s="10"/>
      <c r="F332" s="10"/>
      <c r="G332" s="10"/>
      <c r="H332" s="9"/>
      <c r="I332" s="9"/>
      <c r="J332" s="9"/>
      <c r="K332" s="9"/>
      <c r="L332" s="9"/>
      <c r="M332" s="9"/>
      <c r="N332" s="9"/>
      <c r="O332" s="9"/>
      <c r="P332" s="2"/>
      <c r="Q332" s="10"/>
      <c r="R332" s="9"/>
      <c r="S332" s="9"/>
      <c r="T332" s="9"/>
      <c r="U332" s="2"/>
      <c r="V332" s="2"/>
      <c r="W332" s="2"/>
      <c r="X332" s="2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</row>
    <row r="333" spans="1:83" x14ac:dyDescent="0.2">
      <c r="A333" s="9"/>
      <c r="B333" s="2">
        <f t="shared" si="29"/>
        <v>1250</v>
      </c>
      <c r="C333" s="10">
        <f t="shared" si="30"/>
        <v>273.4375</v>
      </c>
      <c r="D333" s="10"/>
      <c r="E333" s="10"/>
      <c r="F333" s="10"/>
      <c r="G333" s="10"/>
      <c r="H333" s="9"/>
      <c r="I333" s="9"/>
      <c r="J333" s="9"/>
      <c r="K333" s="9"/>
      <c r="L333" s="9"/>
      <c r="M333" s="9"/>
      <c r="N333" s="9"/>
      <c r="O333" s="9"/>
      <c r="P333" s="2"/>
      <c r="Q333" s="10"/>
      <c r="R333" s="9"/>
      <c r="S333" s="9"/>
      <c r="T333" s="9"/>
      <c r="U333" s="2"/>
      <c r="V333" s="2"/>
      <c r="W333" s="2"/>
      <c r="X333" s="2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</row>
    <row r="334" spans="1:83" x14ac:dyDescent="0.2">
      <c r="A334" s="9"/>
      <c r="B334" s="2">
        <f t="shared" si="29"/>
        <v>1260</v>
      </c>
      <c r="C334" s="10">
        <f t="shared" si="30"/>
        <v>277.83</v>
      </c>
      <c r="D334" s="10"/>
      <c r="E334" s="10"/>
      <c r="F334" s="10"/>
      <c r="G334" s="10"/>
      <c r="H334" s="9"/>
      <c r="I334" s="9"/>
      <c r="J334" s="9"/>
      <c r="K334" s="9"/>
      <c r="L334" s="9"/>
      <c r="M334" s="9"/>
      <c r="N334" s="9"/>
      <c r="O334" s="9"/>
      <c r="P334" s="2"/>
      <c r="Q334" s="10"/>
      <c r="R334" s="9"/>
      <c r="S334" s="9"/>
      <c r="T334" s="9"/>
      <c r="U334" s="2"/>
      <c r="V334" s="2"/>
      <c r="W334" s="2"/>
      <c r="X334" s="2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</row>
    <row r="335" spans="1:83" x14ac:dyDescent="0.2">
      <c r="A335" s="9"/>
      <c r="B335" s="2">
        <f t="shared" si="29"/>
        <v>1270</v>
      </c>
      <c r="C335" s="10">
        <f t="shared" si="30"/>
        <v>282.25749999999999</v>
      </c>
      <c r="D335" s="10"/>
      <c r="E335" s="10"/>
      <c r="F335" s="10"/>
      <c r="G335" s="10"/>
      <c r="H335" s="9"/>
      <c r="I335" s="9"/>
      <c r="J335" s="9"/>
      <c r="K335" s="9"/>
      <c r="L335" s="9"/>
      <c r="M335" s="9"/>
      <c r="N335" s="9"/>
      <c r="O335" s="9"/>
      <c r="P335" s="2"/>
      <c r="Q335" s="10"/>
      <c r="R335" s="9"/>
      <c r="S335" s="9"/>
      <c r="T335" s="9"/>
      <c r="U335" s="2"/>
      <c r="V335" s="2"/>
      <c r="W335" s="2"/>
      <c r="X335" s="2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</row>
    <row r="336" spans="1:83" x14ac:dyDescent="0.2">
      <c r="A336" s="9"/>
      <c r="B336" s="2">
        <f t="shared" si="29"/>
        <v>1280</v>
      </c>
      <c r="C336" s="10">
        <f t="shared" si="30"/>
        <v>286.71999999999997</v>
      </c>
      <c r="D336" s="10"/>
      <c r="E336" s="10"/>
      <c r="F336" s="10"/>
      <c r="G336" s="10"/>
      <c r="H336" s="9"/>
      <c r="I336" s="9"/>
      <c r="J336" s="9"/>
      <c r="K336" s="9"/>
      <c r="L336" s="9"/>
      <c r="M336" s="9"/>
      <c r="N336" s="9"/>
      <c r="O336" s="9"/>
      <c r="P336" s="2"/>
      <c r="Q336" s="10"/>
      <c r="R336" s="9"/>
      <c r="S336" s="9"/>
      <c r="T336" s="9"/>
      <c r="U336" s="2"/>
      <c r="V336" s="2"/>
      <c r="W336" s="2"/>
      <c r="X336" s="2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</row>
    <row r="337" spans="1:83" x14ac:dyDescent="0.2">
      <c r="A337" s="9"/>
      <c r="B337" s="2">
        <f t="shared" si="29"/>
        <v>1290</v>
      </c>
      <c r="C337" s="10">
        <f t="shared" ref="C337:C368" si="31">$C$5*B337^2</f>
        <v>291.21749999999997</v>
      </c>
      <c r="D337" s="10"/>
      <c r="E337" s="10"/>
      <c r="F337" s="10"/>
      <c r="G337" s="10"/>
      <c r="H337" s="9"/>
      <c r="I337" s="9"/>
      <c r="J337" s="9"/>
      <c r="K337" s="9"/>
      <c r="L337" s="9"/>
      <c r="M337" s="9"/>
      <c r="N337" s="9"/>
      <c r="O337" s="9"/>
      <c r="P337" s="2"/>
      <c r="Q337" s="10"/>
      <c r="R337" s="9"/>
      <c r="S337" s="9"/>
      <c r="T337" s="9"/>
      <c r="U337" s="2"/>
      <c r="V337" s="2"/>
      <c r="W337" s="2"/>
      <c r="X337" s="2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</row>
    <row r="338" spans="1:83" x14ac:dyDescent="0.2">
      <c r="A338" s="9"/>
      <c r="B338" s="2">
        <f t="shared" ref="B338:B369" si="32">B337+10</f>
        <v>1300</v>
      </c>
      <c r="C338" s="10">
        <f t="shared" si="31"/>
        <v>295.75</v>
      </c>
      <c r="D338" s="10"/>
      <c r="E338" s="10"/>
      <c r="F338" s="10"/>
      <c r="G338" s="10"/>
      <c r="H338" s="9"/>
      <c r="I338" s="9"/>
      <c r="J338" s="9"/>
      <c r="K338" s="9"/>
      <c r="L338" s="9"/>
      <c r="M338" s="9"/>
      <c r="N338" s="9"/>
      <c r="O338" s="9"/>
      <c r="P338" s="2"/>
      <c r="Q338" s="10"/>
      <c r="R338" s="9"/>
      <c r="S338" s="9"/>
      <c r="T338" s="9"/>
      <c r="U338" s="2"/>
      <c r="V338" s="2"/>
      <c r="W338" s="2"/>
      <c r="X338" s="2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</row>
    <row r="339" spans="1:83" x14ac:dyDescent="0.2">
      <c r="A339" s="9"/>
      <c r="B339" s="2">
        <f t="shared" si="32"/>
        <v>1310</v>
      </c>
      <c r="C339" s="10">
        <f t="shared" si="31"/>
        <v>300.3175</v>
      </c>
      <c r="D339" s="10"/>
      <c r="E339" s="10"/>
      <c r="F339" s="10"/>
      <c r="G339" s="10"/>
      <c r="H339" s="9"/>
      <c r="I339" s="9"/>
      <c r="J339" s="9"/>
      <c r="K339" s="9"/>
      <c r="L339" s="9"/>
      <c r="M339" s="9"/>
      <c r="N339" s="9"/>
      <c r="O339" s="9"/>
      <c r="P339" s="2"/>
      <c r="Q339" s="10"/>
      <c r="R339" s="9"/>
      <c r="S339" s="9"/>
      <c r="T339" s="9"/>
      <c r="U339" s="2"/>
      <c r="V339" s="2"/>
      <c r="W339" s="2"/>
      <c r="X339" s="2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</row>
    <row r="340" spans="1:83" x14ac:dyDescent="0.2">
      <c r="A340" s="9"/>
      <c r="B340" s="2">
        <f t="shared" si="32"/>
        <v>1320</v>
      </c>
      <c r="C340" s="10">
        <f t="shared" si="31"/>
        <v>304.92</v>
      </c>
      <c r="D340" s="10"/>
      <c r="E340" s="10"/>
      <c r="F340" s="10"/>
      <c r="G340" s="10"/>
      <c r="H340" s="9"/>
      <c r="I340" s="9"/>
      <c r="J340" s="9"/>
      <c r="K340" s="9"/>
      <c r="L340" s="9"/>
      <c r="M340" s="9"/>
      <c r="N340" s="9"/>
      <c r="O340" s="9"/>
      <c r="P340" s="2"/>
      <c r="Q340" s="10"/>
      <c r="R340" s="9"/>
      <c r="S340" s="9"/>
      <c r="T340" s="9"/>
      <c r="U340" s="2"/>
      <c r="V340" s="2"/>
      <c r="W340" s="2"/>
      <c r="X340" s="2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</row>
    <row r="341" spans="1:83" x14ac:dyDescent="0.2">
      <c r="A341" s="9"/>
      <c r="B341" s="2">
        <f t="shared" si="32"/>
        <v>1330</v>
      </c>
      <c r="C341" s="10">
        <f t="shared" si="31"/>
        <v>309.5575</v>
      </c>
      <c r="D341" s="10"/>
      <c r="E341" s="10"/>
      <c r="F341" s="10"/>
      <c r="G341" s="10"/>
      <c r="H341" s="9"/>
      <c r="I341" s="9"/>
      <c r="J341" s="9"/>
      <c r="K341" s="9"/>
      <c r="L341" s="9"/>
      <c r="M341" s="9"/>
      <c r="N341" s="9"/>
      <c r="O341" s="9"/>
      <c r="P341" s="2"/>
      <c r="Q341" s="10"/>
      <c r="R341" s="9"/>
      <c r="S341" s="9"/>
      <c r="T341" s="9"/>
      <c r="U341" s="2"/>
      <c r="V341" s="2"/>
      <c r="W341" s="2"/>
      <c r="X341" s="2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</row>
    <row r="342" spans="1:83" x14ac:dyDescent="0.2">
      <c r="A342" s="9"/>
      <c r="B342" s="2">
        <f t="shared" si="32"/>
        <v>1340</v>
      </c>
      <c r="C342" s="10">
        <f t="shared" si="31"/>
        <v>314.23</v>
      </c>
      <c r="D342" s="10"/>
      <c r="E342" s="10"/>
      <c r="F342" s="10"/>
      <c r="G342" s="10"/>
      <c r="H342" s="9"/>
      <c r="I342" s="9"/>
      <c r="J342" s="9"/>
      <c r="K342" s="9"/>
      <c r="L342" s="9"/>
      <c r="M342" s="9"/>
      <c r="N342" s="9"/>
      <c r="O342" s="9"/>
      <c r="P342" s="2"/>
      <c r="Q342" s="10"/>
      <c r="R342" s="9"/>
      <c r="S342" s="9"/>
      <c r="T342" s="9"/>
      <c r="U342" s="2"/>
      <c r="V342" s="2"/>
      <c r="W342" s="2"/>
      <c r="X342" s="2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</row>
    <row r="343" spans="1:83" x14ac:dyDescent="0.2">
      <c r="A343" s="9"/>
      <c r="B343" s="2">
        <f t="shared" si="32"/>
        <v>1350</v>
      </c>
      <c r="C343" s="10">
        <f t="shared" si="31"/>
        <v>318.9375</v>
      </c>
      <c r="D343" s="10"/>
      <c r="E343" s="10"/>
      <c r="F343" s="10"/>
      <c r="G343" s="10"/>
      <c r="H343" s="9"/>
      <c r="I343" s="9"/>
      <c r="J343" s="9"/>
      <c r="K343" s="9"/>
      <c r="L343" s="9"/>
      <c r="M343" s="9"/>
      <c r="N343" s="9"/>
      <c r="O343" s="9"/>
      <c r="P343" s="2"/>
      <c r="Q343" s="10"/>
      <c r="R343" s="9"/>
      <c r="S343" s="9"/>
      <c r="T343" s="9"/>
      <c r="U343" s="2"/>
      <c r="V343" s="2"/>
      <c r="W343" s="2"/>
      <c r="X343" s="2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</row>
    <row r="344" spans="1:83" x14ac:dyDescent="0.2">
      <c r="A344" s="9"/>
      <c r="B344" s="2">
        <f t="shared" si="32"/>
        <v>1360</v>
      </c>
      <c r="C344" s="10">
        <f t="shared" si="31"/>
        <v>323.68</v>
      </c>
      <c r="D344" s="10"/>
      <c r="E344" s="10"/>
      <c r="F344" s="10"/>
      <c r="G344" s="10"/>
      <c r="H344" s="9"/>
      <c r="I344" s="9"/>
      <c r="J344" s="9"/>
      <c r="K344" s="9"/>
      <c r="L344" s="9"/>
      <c r="M344" s="9"/>
      <c r="N344" s="9"/>
      <c r="O344" s="9"/>
      <c r="P344" s="2"/>
      <c r="Q344" s="10"/>
      <c r="R344" s="9"/>
      <c r="S344" s="9"/>
      <c r="T344" s="9"/>
      <c r="U344" s="2"/>
      <c r="V344" s="2"/>
      <c r="W344" s="2"/>
      <c r="X344" s="2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</row>
    <row r="345" spans="1:83" x14ac:dyDescent="0.2">
      <c r="A345" s="9"/>
      <c r="B345" s="2">
        <f t="shared" si="32"/>
        <v>1370</v>
      </c>
      <c r="C345" s="10">
        <f t="shared" si="31"/>
        <v>328.45749999999998</v>
      </c>
      <c r="D345" s="10"/>
      <c r="E345" s="10"/>
      <c r="F345" s="10"/>
      <c r="G345" s="10"/>
      <c r="H345" s="9"/>
      <c r="I345" s="9"/>
      <c r="J345" s="9"/>
      <c r="K345" s="9"/>
      <c r="L345" s="9"/>
      <c r="M345" s="9"/>
      <c r="N345" s="9"/>
      <c r="O345" s="9"/>
      <c r="P345" s="2"/>
      <c r="Q345" s="10"/>
      <c r="R345" s="9"/>
      <c r="S345" s="9"/>
      <c r="T345" s="9"/>
      <c r="U345" s="2"/>
      <c r="V345" s="2"/>
      <c r="W345" s="2"/>
      <c r="X345" s="2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</row>
    <row r="346" spans="1:83" x14ac:dyDescent="0.2">
      <c r="A346" s="9"/>
      <c r="B346" s="2">
        <f t="shared" si="32"/>
        <v>1380</v>
      </c>
      <c r="C346" s="10">
        <f t="shared" si="31"/>
        <v>333.27</v>
      </c>
      <c r="D346" s="10"/>
      <c r="E346" s="10"/>
      <c r="F346" s="10"/>
      <c r="G346" s="10"/>
      <c r="H346" s="9"/>
      <c r="I346" s="9"/>
      <c r="J346" s="9"/>
      <c r="K346" s="9"/>
      <c r="L346" s="9"/>
      <c r="M346" s="9"/>
      <c r="N346" s="9"/>
      <c r="O346" s="9"/>
      <c r="P346" s="2"/>
      <c r="Q346" s="10"/>
      <c r="R346" s="9"/>
      <c r="S346" s="9"/>
      <c r="T346" s="9"/>
      <c r="U346" s="2"/>
      <c r="V346" s="2"/>
      <c r="W346" s="2"/>
      <c r="X346" s="2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</row>
    <row r="347" spans="1:83" x14ac:dyDescent="0.2">
      <c r="A347" s="9"/>
      <c r="B347" s="2">
        <f t="shared" si="32"/>
        <v>1390</v>
      </c>
      <c r="C347" s="10">
        <f t="shared" si="31"/>
        <v>338.11750000000001</v>
      </c>
      <c r="D347" s="10"/>
      <c r="E347" s="10"/>
      <c r="F347" s="10"/>
      <c r="G347" s="10"/>
      <c r="H347" s="9"/>
      <c r="I347" s="9"/>
      <c r="J347" s="9"/>
      <c r="K347" s="9"/>
      <c r="L347" s="9"/>
      <c r="M347" s="9"/>
      <c r="N347" s="9"/>
      <c r="O347" s="9"/>
      <c r="P347" s="2"/>
      <c r="Q347" s="10"/>
      <c r="R347" s="9"/>
      <c r="S347" s="9"/>
      <c r="T347" s="9"/>
      <c r="U347" s="2"/>
      <c r="V347" s="2"/>
      <c r="W347" s="2"/>
      <c r="X347" s="2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</row>
    <row r="348" spans="1:83" x14ac:dyDescent="0.2">
      <c r="A348" s="9"/>
      <c r="B348" s="2">
        <f t="shared" si="32"/>
        <v>1400</v>
      </c>
      <c r="C348" s="10">
        <f t="shared" si="31"/>
        <v>343</v>
      </c>
      <c r="D348" s="10"/>
      <c r="E348" s="10"/>
      <c r="F348" s="10"/>
      <c r="G348" s="10"/>
      <c r="H348" s="9"/>
      <c r="I348" s="9"/>
      <c r="J348" s="9"/>
      <c r="K348" s="9"/>
      <c r="L348" s="9"/>
      <c r="M348" s="9"/>
      <c r="N348" s="9"/>
      <c r="O348" s="9"/>
      <c r="P348" s="2"/>
      <c r="Q348" s="10"/>
      <c r="R348" s="9"/>
      <c r="S348" s="9"/>
      <c r="T348" s="9"/>
      <c r="U348" s="2"/>
      <c r="V348" s="2"/>
      <c r="W348" s="2"/>
      <c r="X348" s="2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</row>
    <row r="349" spans="1:83" x14ac:dyDescent="0.2">
      <c r="A349" s="9"/>
      <c r="B349" s="2">
        <f t="shared" si="32"/>
        <v>1410</v>
      </c>
      <c r="C349" s="10">
        <f t="shared" si="31"/>
        <v>347.91750000000002</v>
      </c>
      <c r="D349" s="10"/>
      <c r="E349" s="10"/>
      <c r="F349" s="10"/>
      <c r="G349" s="10"/>
      <c r="H349" s="9"/>
      <c r="I349" s="9"/>
      <c r="J349" s="9"/>
      <c r="K349" s="9"/>
      <c r="L349" s="9"/>
      <c r="M349" s="9"/>
      <c r="N349" s="9"/>
      <c r="O349" s="9"/>
      <c r="P349" s="2"/>
      <c r="Q349" s="10"/>
      <c r="R349" s="9"/>
      <c r="S349" s="9"/>
      <c r="T349" s="9"/>
      <c r="U349" s="2"/>
      <c r="V349" s="2"/>
      <c r="W349" s="2"/>
      <c r="X349" s="2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</row>
    <row r="350" spans="1:83" x14ac:dyDescent="0.2">
      <c r="A350" s="9"/>
      <c r="B350" s="2">
        <f t="shared" si="32"/>
        <v>1420</v>
      </c>
      <c r="C350" s="10">
        <f t="shared" si="31"/>
        <v>352.87</v>
      </c>
      <c r="D350" s="10"/>
      <c r="E350" s="10"/>
      <c r="F350" s="10"/>
      <c r="G350" s="10"/>
      <c r="H350" s="9"/>
      <c r="I350" s="9"/>
      <c r="J350" s="9"/>
      <c r="K350" s="9"/>
      <c r="L350" s="9"/>
      <c r="M350" s="9"/>
      <c r="N350" s="9"/>
      <c r="O350" s="9"/>
      <c r="P350" s="2"/>
      <c r="Q350" s="10"/>
      <c r="R350" s="9"/>
      <c r="S350" s="9"/>
      <c r="T350" s="9"/>
      <c r="U350" s="2"/>
      <c r="V350" s="2"/>
      <c r="W350" s="2"/>
      <c r="X350" s="2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</row>
    <row r="351" spans="1:83" x14ac:dyDescent="0.2">
      <c r="A351" s="9"/>
      <c r="B351" s="2">
        <f t="shared" si="32"/>
        <v>1430</v>
      </c>
      <c r="C351" s="10">
        <f t="shared" si="31"/>
        <v>357.85750000000002</v>
      </c>
      <c r="D351" s="10"/>
      <c r="E351" s="10"/>
      <c r="F351" s="10"/>
      <c r="G351" s="10"/>
      <c r="H351" s="9"/>
      <c r="I351" s="9"/>
      <c r="J351" s="9"/>
      <c r="K351" s="9"/>
      <c r="L351" s="9"/>
      <c r="M351" s="9"/>
      <c r="N351" s="9"/>
      <c r="O351" s="9"/>
      <c r="P351" s="2"/>
      <c r="Q351" s="10"/>
      <c r="R351" s="9"/>
      <c r="S351" s="9"/>
      <c r="T351" s="9"/>
      <c r="U351" s="2"/>
      <c r="V351" s="2"/>
      <c r="W351" s="2"/>
      <c r="X351" s="2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</row>
    <row r="352" spans="1:83" x14ac:dyDescent="0.2">
      <c r="A352" s="9"/>
      <c r="B352" s="2">
        <f t="shared" si="32"/>
        <v>1440</v>
      </c>
      <c r="C352" s="10">
        <f t="shared" si="31"/>
        <v>362.88</v>
      </c>
      <c r="D352" s="10"/>
      <c r="E352" s="10"/>
      <c r="F352" s="10"/>
      <c r="G352" s="10"/>
      <c r="H352" s="9"/>
      <c r="I352" s="9"/>
      <c r="J352" s="9"/>
      <c r="K352" s="9"/>
      <c r="L352" s="9"/>
      <c r="M352" s="9"/>
      <c r="N352" s="9"/>
      <c r="O352" s="9"/>
      <c r="P352" s="2"/>
      <c r="Q352" s="10"/>
      <c r="R352" s="9"/>
      <c r="S352" s="9"/>
      <c r="T352" s="9"/>
      <c r="U352" s="2"/>
      <c r="V352" s="2"/>
      <c r="W352" s="2"/>
      <c r="X352" s="2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</row>
    <row r="353" spans="1:83" x14ac:dyDescent="0.2">
      <c r="A353" s="9"/>
      <c r="B353" s="2">
        <f t="shared" si="32"/>
        <v>1450</v>
      </c>
      <c r="C353" s="10">
        <f t="shared" si="31"/>
        <v>367.9375</v>
      </c>
      <c r="D353" s="10"/>
      <c r="E353" s="10"/>
      <c r="F353" s="10"/>
      <c r="G353" s="10"/>
      <c r="H353" s="9"/>
      <c r="I353" s="9"/>
      <c r="J353" s="9"/>
      <c r="K353" s="9"/>
      <c r="L353" s="9"/>
      <c r="M353" s="9"/>
      <c r="N353" s="9"/>
      <c r="O353" s="9"/>
      <c r="P353" s="2"/>
      <c r="Q353" s="10"/>
      <c r="R353" s="9"/>
      <c r="S353" s="9"/>
      <c r="T353" s="9"/>
      <c r="U353" s="2"/>
      <c r="V353" s="2"/>
      <c r="W353" s="2"/>
      <c r="X353" s="2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</row>
    <row r="354" spans="1:83" x14ac:dyDescent="0.2">
      <c r="A354" s="9"/>
      <c r="B354" s="2">
        <f t="shared" si="32"/>
        <v>1460</v>
      </c>
      <c r="C354" s="10">
        <f t="shared" si="31"/>
        <v>373.03</v>
      </c>
      <c r="D354" s="10"/>
      <c r="E354" s="10"/>
      <c r="F354" s="10"/>
      <c r="G354" s="10"/>
      <c r="H354" s="9"/>
      <c r="I354" s="9"/>
      <c r="J354" s="9"/>
      <c r="K354" s="9"/>
      <c r="L354" s="9"/>
      <c r="M354" s="9"/>
      <c r="N354" s="9"/>
      <c r="O354" s="9"/>
      <c r="P354" s="2"/>
      <c r="Q354" s="10"/>
      <c r="R354" s="9"/>
      <c r="S354" s="9"/>
      <c r="T354" s="9"/>
      <c r="U354" s="2"/>
      <c r="V354" s="2"/>
      <c r="W354" s="2"/>
      <c r="X354" s="2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</row>
    <row r="355" spans="1:83" x14ac:dyDescent="0.2">
      <c r="A355" s="9"/>
      <c r="B355" s="2">
        <f t="shared" si="32"/>
        <v>1470</v>
      </c>
      <c r="C355" s="10">
        <f t="shared" si="31"/>
        <v>378.15749999999997</v>
      </c>
      <c r="D355" s="10"/>
      <c r="E355" s="10"/>
      <c r="F355" s="10"/>
      <c r="G355" s="10"/>
      <c r="H355" s="9"/>
      <c r="I355" s="9"/>
      <c r="J355" s="9"/>
      <c r="K355" s="9"/>
      <c r="L355" s="9"/>
      <c r="M355" s="9"/>
      <c r="N355" s="9"/>
      <c r="O355" s="9"/>
      <c r="P355" s="2"/>
      <c r="Q355" s="10"/>
      <c r="R355" s="9"/>
      <c r="S355" s="9"/>
      <c r="T355" s="9"/>
      <c r="U355" s="2"/>
      <c r="V355" s="2"/>
      <c r="W355" s="2"/>
      <c r="X355" s="2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</row>
    <row r="356" spans="1:83" x14ac:dyDescent="0.2">
      <c r="A356" s="9"/>
      <c r="B356" s="2">
        <f t="shared" si="32"/>
        <v>1480</v>
      </c>
      <c r="C356" s="10">
        <f t="shared" si="31"/>
        <v>383.32</v>
      </c>
      <c r="D356" s="10"/>
      <c r="E356" s="10"/>
      <c r="F356" s="10"/>
      <c r="G356" s="10"/>
      <c r="H356" s="9"/>
      <c r="I356" s="9"/>
      <c r="J356" s="9"/>
      <c r="K356" s="9"/>
      <c r="L356" s="9"/>
      <c r="M356" s="9"/>
      <c r="N356" s="9"/>
      <c r="O356" s="9"/>
      <c r="P356" s="2"/>
      <c r="Q356" s="10"/>
      <c r="R356" s="9"/>
      <c r="S356" s="9"/>
      <c r="T356" s="9"/>
      <c r="U356" s="2"/>
      <c r="V356" s="2"/>
      <c r="W356" s="2"/>
      <c r="X356" s="2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</row>
    <row r="357" spans="1:83" x14ac:dyDescent="0.2">
      <c r="A357" s="9"/>
      <c r="B357" s="2">
        <f t="shared" si="32"/>
        <v>1490</v>
      </c>
      <c r="C357" s="10">
        <f t="shared" si="31"/>
        <v>388.51749999999998</v>
      </c>
      <c r="D357" s="10"/>
      <c r="E357" s="10"/>
      <c r="F357" s="10"/>
      <c r="G357" s="10"/>
      <c r="H357" s="9"/>
      <c r="I357" s="9"/>
      <c r="J357" s="9"/>
      <c r="K357" s="9"/>
      <c r="L357" s="9"/>
      <c r="M357" s="9"/>
      <c r="N357" s="9"/>
      <c r="O357" s="9"/>
      <c r="P357" s="2"/>
      <c r="Q357" s="10"/>
      <c r="R357" s="9"/>
      <c r="S357" s="9"/>
      <c r="T357" s="9"/>
      <c r="U357" s="2"/>
      <c r="V357" s="2"/>
      <c r="W357" s="2"/>
      <c r="X357" s="2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</row>
    <row r="358" spans="1:83" x14ac:dyDescent="0.2">
      <c r="A358" s="9"/>
      <c r="B358" s="2">
        <f t="shared" si="32"/>
        <v>1500</v>
      </c>
      <c r="C358" s="10">
        <f t="shared" si="31"/>
        <v>393.75</v>
      </c>
      <c r="D358" s="10"/>
      <c r="E358" s="10"/>
      <c r="F358" s="10"/>
      <c r="G358" s="10"/>
      <c r="H358" s="9"/>
      <c r="I358" s="9"/>
      <c r="J358" s="9"/>
      <c r="K358" s="9"/>
      <c r="L358" s="9"/>
      <c r="M358" s="9"/>
      <c r="N358" s="9"/>
      <c r="O358" s="9"/>
      <c r="P358" s="2"/>
      <c r="Q358" s="10"/>
      <c r="R358" s="9"/>
      <c r="S358" s="9"/>
      <c r="T358" s="9"/>
      <c r="U358" s="2"/>
      <c r="V358" s="2"/>
      <c r="W358" s="2"/>
      <c r="X358" s="2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</row>
    <row r="359" spans="1:83" x14ac:dyDescent="0.2">
      <c r="A359" s="9"/>
      <c r="B359" s="2">
        <f t="shared" si="32"/>
        <v>1510</v>
      </c>
      <c r="C359" s="10">
        <f t="shared" si="31"/>
        <v>399.01749999999998</v>
      </c>
      <c r="D359" s="10"/>
      <c r="E359" s="10"/>
      <c r="F359" s="10"/>
      <c r="G359" s="10"/>
      <c r="H359" s="9"/>
      <c r="I359" s="9"/>
      <c r="J359" s="9"/>
      <c r="K359" s="9"/>
      <c r="L359" s="9"/>
      <c r="M359" s="9"/>
      <c r="N359" s="9"/>
      <c r="O359" s="9"/>
      <c r="P359" s="2"/>
      <c r="Q359" s="10"/>
      <c r="R359" s="9"/>
      <c r="S359" s="9"/>
      <c r="T359" s="9"/>
      <c r="U359" s="2"/>
      <c r="V359" s="2"/>
      <c r="W359" s="2"/>
      <c r="X359" s="2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</row>
    <row r="360" spans="1:83" x14ac:dyDescent="0.2">
      <c r="A360" s="9"/>
      <c r="B360" s="2">
        <f t="shared" si="32"/>
        <v>1520</v>
      </c>
      <c r="C360" s="10">
        <f t="shared" si="31"/>
        <v>404.32</v>
      </c>
      <c r="D360" s="10"/>
      <c r="E360" s="10"/>
      <c r="F360" s="10"/>
      <c r="G360" s="10"/>
      <c r="H360" s="9"/>
      <c r="I360" s="9"/>
      <c r="J360" s="9"/>
      <c r="K360" s="9"/>
      <c r="L360" s="9"/>
      <c r="M360" s="9"/>
      <c r="N360" s="9"/>
      <c r="O360" s="9"/>
      <c r="P360" s="2"/>
      <c r="Q360" s="10"/>
      <c r="R360" s="9"/>
      <c r="S360" s="9"/>
      <c r="T360" s="9"/>
      <c r="U360" s="2"/>
      <c r="V360" s="2"/>
      <c r="W360" s="2"/>
      <c r="X360" s="2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</row>
    <row r="361" spans="1:83" x14ac:dyDescent="0.2">
      <c r="A361" s="9"/>
      <c r="B361" s="2">
        <f t="shared" si="32"/>
        <v>1530</v>
      </c>
      <c r="C361" s="10">
        <f t="shared" si="31"/>
        <v>409.65749999999997</v>
      </c>
      <c r="D361" s="10"/>
      <c r="E361" s="10"/>
      <c r="F361" s="10"/>
      <c r="G361" s="10"/>
      <c r="H361" s="9"/>
      <c r="I361" s="9"/>
      <c r="J361" s="9"/>
      <c r="K361" s="9"/>
      <c r="L361" s="9"/>
      <c r="M361" s="9"/>
      <c r="N361" s="9"/>
      <c r="O361" s="9"/>
      <c r="P361" s="2"/>
      <c r="Q361" s="10"/>
      <c r="R361" s="9"/>
      <c r="S361" s="9"/>
      <c r="T361" s="9"/>
      <c r="U361" s="2"/>
      <c r="V361" s="2"/>
      <c r="W361" s="2"/>
      <c r="X361" s="2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</row>
    <row r="362" spans="1:83" x14ac:dyDescent="0.2">
      <c r="A362" s="9"/>
      <c r="B362" s="2">
        <f t="shared" si="32"/>
        <v>1540</v>
      </c>
      <c r="C362" s="10">
        <f t="shared" si="31"/>
        <v>415.03</v>
      </c>
      <c r="D362" s="10"/>
      <c r="E362" s="10"/>
      <c r="F362" s="10"/>
      <c r="G362" s="10"/>
      <c r="H362" s="9"/>
      <c r="I362" s="9"/>
      <c r="J362" s="9"/>
      <c r="K362" s="9"/>
      <c r="L362" s="9"/>
      <c r="M362" s="9"/>
      <c r="N362" s="9"/>
      <c r="O362" s="9"/>
      <c r="P362" s="2"/>
      <c r="Q362" s="10"/>
      <c r="R362" s="9"/>
      <c r="S362" s="9"/>
      <c r="T362" s="9"/>
      <c r="U362" s="2"/>
      <c r="V362" s="2"/>
      <c r="W362" s="2"/>
      <c r="X362" s="2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</row>
    <row r="363" spans="1:83" x14ac:dyDescent="0.2">
      <c r="A363" s="9"/>
      <c r="B363" s="2">
        <f t="shared" si="32"/>
        <v>1550</v>
      </c>
      <c r="C363" s="10">
        <f t="shared" si="31"/>
        <v>420.4375</v>
      </c>
      <c r="D363" s="10"/>
      <c r="E363" s="10"/>
      <c r="F363" s="10"/>
      <c r="G363" s="10"/>
      <c r="H363" s="9"/>
      <c r="I363" s="9"/>
      <c r="J363" s="9"/>
      <c r="K363" s="9"/>
      <c r="L363" s="9"/>
      <c r="M363" s="9"/>
      <c r="N363" s="9"/>
      <c r="O363" s="9"/>
      <c r="P363" s="2"/>
      <c r="Q363" s="10"/>
      <c r="R363" s="9"/>
      <c r="S363" s="9"/>
      <c r="T363" s="9"/>
      <c r="U363" s="2"/>
      <c r="V363" s="2"/>
      <c r="W363" s="2"/>
      <c r="X363" s="2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</row>
    <row r="364" spans="1:83" x14ac:dyDescent="0.2">
      <c r="A364" s="9"/>
      <c r="B364" s="2">
        <f t="shared" si="32"/>
        <v>1560</v>
      </c>
      <c r="C364" s="10">
        <f t="shared" si="31"/>
        <v>425.88</v>
      </c>
      <c r="D364" s="10"/>
      <c r="E364" s="10"/>
      <c r="F364" s="10"/>
      <c r="G364" s="10"/>
      <c r="H364" s="9"/>
      <c r="I364" s="9"/>
      <c r="J364" s="9"/>
      <c r="K364" s="9"/>
      <c r="L364" s="9"/>
      <c r="M364" s="9"/>
      <c r="N364" s="9"/>
      <c r="O364" s="9"/>
      <c r="P364" s="2"/>
      <c r="Q364" s="10"/>
      <c r="R364" s="9"/>
      <c r="S364" s="9"/>
      <c r="T364" s="9"/>
      <c r="U364" s="2"/>
      <c r="V364" s="2"/>
      <c r="W364" s="2"/>
      <c r="X364" s="2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</row>
    <row r="365" spans="1:83" x14ac:dyDescent="0.2">
      <c r="A365" s="9"/>
      <c r="B365" s="2">
        <f t="shared" si="32"/>
        <v>1570</v>
      </c>
      <c r="C365" s="10">
        <f t="shared" si="31"/>
        <v>431.35750000000002</v>
      </c>
      <c r="D365" s="10"/>
      <c r="E365" s="10"/>
      <c r="F365" s="10"/>
      <c r="G365" s="10"/>
      <c r="H365" s="9"/>
      <c r="I365" s="9"/>
      <c r="J365" s="9"/>
      <c r="K365" s="9"/>
      <c r="L365" s="9"/>
      <c r="M365" s="9"/>
      <c r="N365" s="9"/>
      <c r="O365" s="9"/>
      <c r="P365" s="2"/>
      <c r="Q365" s="10"/>
      <c r="R365" s="9"/>
      <c r="S365" s="9"/>
      <c r="T365" s="9"/>
      <c r="U365" s="2"/>
      <c r="V365" s="2"/>
      <c r="W365" s="2"/>
      <c r="X365" s="2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</row>
    <row r="366" spans="1:83" x14ac:dyDescent="0.2">
      <c r="A366" s="9"/>
      <c r="B366" s="2">
        <f t="shared" si="32"/>
        <v>1580</v>
      </c>
      <c r="C366" s="10">
        <f t="shared" si="31"/>
        <v>436.87</v>
      </c>
      <c r="D366" s="10"/>
      <c r="E366" s="10"/>
      <c r="F366" s="10"/>
      <c r="G366" s="10"/>
      <c r="H366" s="9"/>
      <c r="I366" s="9"/>
      <c r="J366" s="9"/>
      <c r="K366" s="9"/>
      <c r="L366" s="9"/>
      <c r="M366" s="9"/>
      <c r="N366" s="9"/>
      <c r="O366" s="9"/>
      <c r="P366" s="2"/>
      <c r="Q366" s="10"/>
      <c r="R366" s="9"/>
      <c r="S366" s="9"/>
      <c r="T366" s="9"/>
      <c r="U366" s="2"/>
      <c r="V366" s="2"/>
      <c r="W366" s="2"/>
      <c r="X366" s="2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</row>
    <row r="367" spans="1:83" x14ac:dyDescent="0.2">
      <c r="A367" s="9"/>
      <c r="B367" s="2">
        <f t="shared" si="32"/>
        <v>1590</v>
      </c>
      <c r="C367" s="10">
        <f t="shared" si="31"/>
        <v>442.41750000000002</v>
      </c>
      <c r="D367" s="10"/>
      <c r="E367" s="10"/>
      <c r="F367" s="10"/>
      <c r="G367" s="10"/>
      <c r="H367" s="9"/>
      <c r="I367" s="9"/>
      <c r="J367" s="9"/>
      <c r="K367" s="9"/>
      <c r="L367" s="9"/>
      <c r="M367" s="9"/>
      <c r="N367" s="9"/>
      <c r="O367" s="9"/>
      <c r="P367" s="2"/>
      <c r="Q367" s="10"/>
      <c r="R367" s="9"/>
      <c r="S367" s="9"/>
      <c r="T367" s="9"/>
      <c r="U367" s="2"/>
      <c r="V367" s="2"/>
      <c r="W367" s="2"/>
      <c r="X367" s="2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</row>
    <row r="368" spans="1:83" x14ac:dyDescent="0.2">
      <c r="A368" s="9"/>
      <c r="B368" s="2">
        <f t="shared" si="32"/>
        <v>1600</v>
      </c>
      <c r="C368" s="10">
        <f t="shared" si="31"/>
        <v>448</v>
      </c>
      <c r="D368" s="10"/>
      <c r="E368" s="10"/>
      <c r="F368" s="10"/>
      <c r="G368" s="10"/>
      <c r="H368" s="9"/>
      <c r="I368" s="9"/>
      <c r="J368" s="9"/>
      <c r="K368" s="9"/>
      <c r="L368" s="9"/>
      <c r="M368" s="9"/>
      <c r="N368" s="9"/>
      <c r="O368" s="9"/>
      <c r="P368" s="2"/>
      <c r="Q368" s="10"/>
      <c r="R368" s="9"/>
      <c r="S368" s="9"/>
      <c r="T368" s="9"/>
      <c r="U368" s="2"/>
      <c r="V368" s="2"/>
      <c r="W368" s="2"/>
      <c r="X368" s="2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</row>
    <row r="369" spans="1:83" x14ac:dyDescent="0.2">
      <c r="A369" s="9"/>
      <c r="B369" s="2">
        <f t="shared" si="32"/>
        <v>1610</v>
      </c>
      <c r="C369" s="10">
        <f t="shared" ref="C369:C398" si="33">$C$5*B369^2</f>
        <v>453.61750000000001</v>
      </c>
      <c r="D369" s="10"/>
      <c r="E369" s="10"/>
      <c r="F369" s="10"/>
      <c r="G369" s="10"/>
      <c r="H369" s="9"/>
      <c r="I369" s="9"/>
      <c r="J369" s="9"/>
      <c r="K369" s="9"/>
      <c r="L369" s="9"/>
      <c r="M369" s="9"/>
      <c r="N369" s="9"/>
      <c r="O369" s="9"/>
      <c r="P369" s="2"/>
      <c r="Q369" s="10"/>
      <c r="R369" s="9"/>
      <c r="S369" s="9"/>
      <c r="T369" s="9"/>
      <c r="U369" s="2"/>
      <c r="V369" s="2"/>
      <c r="W369" s="2"/>
      <c r="X369" s="2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</row>
    <row r="370" spans="1:83" x14ac:dyDescent="0.2">
      <c r="A370" s="9"/>
      <c r="B370" s="2">
        <f t="shared" ref="B370:B398" si="34">B369+10</f>
        <v>1620</v>
      </c>
      <c r="C370" s="10">
        <f t="shared" si="33"/>
        <v>459.27</v>
      </c>
      <c r="D370" s="10"/>
      <c r="E370" s="10"/>
      <c r="F370" s="10"/>
      <c r="G370" s="10"/>
      <c r="H370" s="9"/>
      <c r="I370" s="9"/>
      <c r="J370" s="9"/>
      <c r="K370" s="9"/>
      <c r="L370" s="9"/>
      <c r="M370" s="9"/>
      <c r="N370" s="9"/>
      <c r="O370" s="9"/>
      <c r="P370" s="2"/>
      <c r="Q370" s="10"/>
      <c r="R370" s="9"/>
      <c r="S370" s="9"/>
      <c r="T370" s="9"/>
      <c r="U370" s="2"/>
      <c r="V370" s="2"/>
      <c r="W370" s="2"/>
      <c r="X370" s="2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</row>
    <row r="371" spans="1:83" x14ac:dyDescent="0.2">
      <c r="A371" s="9"/>
      <c r="B371" s="2">
        <f t="shared" si="34"/>
        <v>1630</v>
      </c>
      <c r="C371" s="10">
        <f t="shared" si="33"/>
        <v>464.95749999999998</v>
      </c>
      <c r="D371" s="10"/>
      <c r="E371" s="10"/>
      <c r="F371" s="10"/>
      <c r="G371" s="10"/>
      <c r="H371" s="9"/>
      <c r="I371" s="9"/>
      <c r="J371" s="9"/>
      <c r="K371" s="9"/>
      <c r="L371" s="9"/>
      <c r="M371" s="9"/>
      <c r="N371" s="9"/>
      <c r="O371" s="9"/>
      <c r="P371" s="2"/>
      <c r="Q371" s="10"/>
      <c r="R371" s="9"/>
      <c r="S371" s="9"/>
      <c r="T371" s="9"/>
      <c r="U371" s="2"/>
      <c r="V371" s="2"/>
      <c r="W371" s="2"/>
      <c r="X371" s="2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</row>
    <row r="372" spans="1:83" x14ac:dyDescent="0.2">
      <c r="A372" s="9"/>
      <c r="B372" s="2">
        <f t="shared" si="34"/>
        <v>1640</v>
      </c>
      <c r="C372" s="10">
        <f t="shared" si="33"/>
        <v>470.68</v>
      </c>
      <c r="D372" s="10"/>
      <c r="E372" s="10"/>
      <c r="F372" s="10"/>
      <c r="G372" s="10"/>
      <c r="H372" s="9"/>
      <c r="I372" s="9"/>
      <c r="J372" s="9"/>
      <c r="K372" s="9"/>
      <c r="L372" s="9"/>
      <c r="M372" s="9"/>
      <c r="N372" s="9"/>
      <c r="O372" s="9"/>
      <c r="P372" s="2"/>
      <c r="Q372" s="10"/>
      <c r="R372" s="9"/>
      <c r="S372" s="9"/>
      <c r="T372" s="9"/>
      <c r="U372" s="2"/>
      <c r="V372" s="2"/>
      <c r="W372" s="2"/>
      <c r="X372" s="2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</row>
    <row r="373" spans="1:83" x14ac:dyDescent="0.2">
      <c r="A373" s="9"/>
      <c r="B373" s="2">
        <f t="shared" si="34"/>
        <v>1650</v>
      </c>
      <c r="C373" s="10">
        <f t="shared" si="33"/>
        <v>476.4375</v>
      </c>
      <c r="D373" s="10"/>
      <c r="E373" s="10"/>
      <c r="F373" s="10"/>
      <c r="G373" s="10"/>
      <c r="H373" s="9"/>
      <c r="I373" s="9"/>
      <c r="J373" s="9"/>
      <c r="K373" s="9"/>
      <c r="L373" s="9"/>
      <c r="M373" s="9"/>
      <c r="N373" s="9"/>
      <c r="O373" s="9"/>
      <c r="P373" s="2"/>
      <c r="Q373" s="10"/>
      <c r="R373" s="9"/>
      <c r="S373" s="9"/>
      <c r="T373" s="9"/>
      <c r="U373" s="2"/>
      <c r="V373" s="2"/>
      <c r="W373" s="2"/>
      <c r="X373" s="2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</row>
    <row r="374" spans="1:83" x14ac:dyDescent="0.2">
      <c r="A374" s="9"/>
      <c r="B374" s="2">
        <f t="shared" si="34"/>
        <v>1660</v>
      </c>
      <c r="C374" s="10">
        <f t="shared" si="33"/>
        <v>482.23</v>
      </c>
      <c r="D374" s="10"/>
      <c r="E374" s="10"/>
      <c r="F374" s="10"/>
      <c r="G374" s="10"/>
      <c r="H374" s="9"/>
      <c r="I374" s="9"/>
      <c r="J374" s="9"/>
      <c r="K374" s="9"/>
      <c r="L374" s="9"/>
      <c r="M374" s="9"/>
      <c r="N374" s="9"/>
      <c r="O374" s="9"/>
      <c r="P374" s="2"/>
      <c r="Q374" s="10"/>
      <c r="R374" s="9"/>
      <c r="S374" s="9"/>
      <c r="T374" s="9"/>
      <c r="U374" s="2"/>
      <c r="V374" s="2"/>
      <c r="W374" s="2"/>
      <c r="X374" s="2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</row>
    <row r="375" spans="1:83" x14ac:dyDescent="0.2">
      <c r="A375" s="9"/>
      <c r="B375" s="2">
        <f t="shared" si="34"/>
        <v>1670</v>
      </c>
      <c r="C375" s="10">
        <f t="shared" si="33"/>
        <v>488.0575</v>
      </c>
      <c r="D375" s="10"/>
      <c r="E375" s="10"/>
      <c r="F375" s="10"/>
      <c r="G375" s="10"/>
      <c r="H375" s="9"/>
      <c r="I375" s="9"/>
      <c r="J375" s="9"/>
      <c r="K375" s="9"/>
      <c r="L375" s="9"/>
      <c r="M375" s="9"/>
      <c r="N375" s="9"/>
      <c r="O375" s="9"/>
      <c r="P375" s="2"/>
      <c r="Q375" s="10"/>
      <c r="R375" s="9"/>
      <c r="S375" s="9"/>
      <c r="T375" s="9"/>
      <c r="U375" s="2"/>
      <c r="V375" s="2"/>
      <c r="W375" s="2"/>
      <c r="X375" s="2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</row>
    <row r="376" spans="1:83" x14ac:dyDescent="0.2">
      <c r="A376" s="9"/>
      <c r="B376" s="2">
        <f t="shared" si="34"/>
        <v>1680</v>
      </c>
      <c r="C376" s="10">
        <f t="shared" si="33"/>
        <v>493.92</v>
      </c>
      <c r="D376" s="10"/>
      <c r="E376" s="10"/>
      <c r="F376" s="10"/>
      <c r="G376" s="10"/>
      <c r="H376" s="9"/>
      <c r="I376" s="9"/>
      <c r="J376" s="9"/>
      <c r="K376" s="9"/>
      <c r="L376" s="9"/>
      <c r="M376" s="9"/>
      <c r="N376" s="9"/>
      <c r="O376" s="9"/>
      <c r="P376" s="2"/>
      <c r="Q376" s="10"/>
      <c r="R376" s="9"/>
      <c r="S376" s="9"/>
      <c r="T376" s="9"/>
      <c r="U376" s="2"/>
      <c r="V376" s="2"/>
      <c r="W376" s="2"/>
      <c r="X376" s="2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</row>
    <row r="377" spans="1:83" x14ac:dyDescent="0.2">
      <c r="A377" s="9"/>
      <c r="B377" s="2">
        <f t="shared" si="34"/>
        <v>1690</v>
      </c>
      <c r="C377" s="10">
        <f t="shared" si="33"/>
        <v>499.8175</v>
      </c>
      <c r="D377" s="10"/>
      <c r="E377" s="10"/>
      <c r="F377" s="10"/>
      <c r="G377" s="10"/>
      <c r="H377" s="9"/>
      <c r="I377" s="9"/>
      <c r="J377" s="9"/>
      <c r="K377" s="9"/>
      <c r="L377" s="9"/>
      <c r="M377" s="9"/>
      <c r="N377" s="9"/>
      <c r="O377" s="9"/>
      <c r="P377" s="2"/>
      <c r="Q377" s="10"/>
      <c r="R377" s="9"/>
      <c r="S377" s="9"/>
      <c r="T377" s="9"/>
      <c r="U377" s="2"/>
      <c r="V377" s="2"/>
      <c r="W377" s="2"/>
      <c r="X377" s="2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</row>
    <row r="378" spans="1:83" x14ac:dyDescent="0.2">
      <c r="A378" s="9"/>
      <c r="B378" s="2">
        <f t="shared" si="34"/>
        <v>1700</v>
      </c>
      <c r="C378" s="10">
        <f t="shared" si="33"/>
        <v>505.75</v>
      </c>
      <c r="D378" s="10"/>
      <c r="E378" s="10"/>
      <c r="F378" s="10"/>
      <c r="G378" s="10"/>
      <c r="H378" s="9"/>
      <c r="I378" s="9"/>
      <c r="J378" s="9"/>
      <c r="K378" s="9"/>
      <c r="L378" s="9"/>
      <c r="M378" s="9"/>
      <c r="N378" s="9"/>
      <c r="O378" s="9"/>
      <c r="P378" s="2"/>
      <c r="Q378" s="10"/>
      <c r="R378" s="9"/>
      <c r="S378" s="9"/>
      <c r="T378" s="9"/>
      <c r="U378" s="2"/>
      <c r="V378" s="2"/>
      <c r="W378" s="2"/>
      <c r="X378" s="2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</row>
    <row r="379" spans="1:83" x14ac:dyDescent="0.2">
      <c r="A379" s="9"/>
      <c r="B379" s="2">
        <f t="shared" si="34"/>
        <v>1710</v>
      </c>
      <c r="C379" s="10">
        <f t="shared" si="33"/>
        <v>511.71749999999997</v>
      </c>
      <c r="D379" s="10"/>
      <c r="E379" s="10"/>
      <c r="F379" s="10"/>
      <c r="G379" s="10"/>
      <c r="H379" s="9"/>
      <c r="I379" s="9"/>
      <c r="J379" s="9"/>
      <c r="K379" s="9"/>
      <c r="L379" s="9"/>
      <c r="M379" s="9"/>
      <c r="N379" s="9"/>
      <c r="O379" s="9"/>
      <c r="P379" s="2"/>
      <c r="Q379" s="10"/>
      <c r="R379" s="9"/>
      <c r="S379" s="9"/>
      <c r="T379" s="9"/>
      <c r="U379" s="2"/>
      <c r="V379" s="2"/>
      <c r="W379" s="2"/>
      <c r="X379" s="2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</row>
    <row r="380" spans="1:83" x14ac:dyDescent="0.2">
      <c r="A380" s="9"/>
      <c r="B380" s="2">
        <f t="shared" si="34"/>
        <v>1720</v>
      </c>
      <c r="C380" s="10">
        <f t="shared" si="33"/>
        <v>517.72</v>
      </c>
      <c r="D380" s="10"/>
      <c r="E380" s="10"/>
      <c r="F380" s="10"/>
      <c r="G380" s="10"/>
      <c r="H380" s="9"/>
      <c r="I380" s="9"/>
      <c r="J380" s="9"/>
      <c r="K380" s="9"/>
      <c r="L380" s="9"/>
      <c r="M380" s="9"/>
      <c r="N380" s="9"/>
      <c r="O380" s="9"/>
      <c r="P380" s="2"/>
      <c r="Q380" s="10"/>
      <c r="R380" s="9"/>
      <c r="S380" s="9"/>
      <c r="T380" s="9"/>
      <c r="U380" s="2"/>
      <c r="V380" s="2"/>
      <c r="W380" s="2"/>
      <c r="X380" s="2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</row>
    <row r="381" spans="1:83" x14ac:dyDescent="0.2">
      <c r="A381" s="9"/>
      <c r="B381" s="2">
        <f t="shared" si="34"/>
        <v>1730</v>
      </c>
      <c r="C381" s="10">
        <f t="shared" si="33"/>
        <v>523.75750000000005</v>
      </c>
      <c r="D381" s="10"/>
      <c r="E381" s="10"/>
      <c r="F381" s="10"/>
      <c r="G381" s="10"/>
      <c r="H381" s="9"/>
      <c r="I381" s="9"/>
      <c r="J381" s="9"/>
      <c r="K381" s="9"/>
      <c r="L381" s="9"/>
      <c r="M381" s="9"/>
      <c r="N381" s="9"/>
      <c r="O381" s="9"/>
      <c r="P381" s="2"/>
      <c r="Q381" s="10"/>
      <c r="R381" s="9"/>
      <c r="S381" s="9"/>
      <c r="T381" s="9"/>
      <c r="U381" s="2"/>
      <c r="V381" s="2"/>
      <c r="W381" s="2"/>
      <c r="X381" s="2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</row>
    <row r="382" spans="1:83" x14ac:dyDescent="0.2">
      <c r="A382" s="9"/>
      <c r="B382" s="2">
        <f t="shared" si="34"/>
        <v>1740</v>
      </c>
      <c r="C382" s="10">
        <f t="shared" si="33"/>
        <v>529.83000000000004</v>
      </c>
      <c r="D382" s="10"/>
      <c r="E382" s="10"/>
      <c r="F382" s="10"/>
      <c r="G382" s="10"/>
      <c r="H382" s="9"/>
      <c r="I382" s="9"/>
      <c r="J382" s="9"/>
      <c r="K382" s="9"/>
      <c r="L382" s="9"/>
      <c r="M382" s="9"/>
      <c r="N382" s="9"/>
      <c r="O382" s="9"/>
      <c r="P382" s="2"/>
      <c r="Q382" s="10"/>
      <c r="R382" s="9"/>
      <c r="S382" s="9"/>
      <c r="T382" s="9"/>
      <c r="U382" s="2"/>
      <c r="V382" s="2"/>
      <c r="W382" s="2"/>
      <c r="X382" s="2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</row>
    <row r="383" spans="1:83" x14ac:dyDescent="0.2">
      <c r="A383" s="9"/>
      <c r="B383" s="2">
        <f t="shared" si="34"/>
        <v>1750</v>
      </c>
      <c r="C383" s="10">
        <f t="shared" si="33"/>
        <v>535.9375</v>
      </c>
      <c r="D383" s="10"/>
      <c r="E383" s="10"/>
      <c r="F383" s="10"/>
      <c r="G383" s="10"/>
      <c r="H383" s="9"/>
      <c r="I383" s="9"/>
      <c r="J383" s="9"/>
      <c r="K383" s="9"/>
      <c r="L383" s="9"/>
      <c r="M383" s="9"/>
      <c r="N383" s="9"/>
      <c r="O383" s="9"/>
      <c r="P383" s="2"/>
      <c r="Q383" s="10"/>
      <c r="R383" s="9"/>
      <c r="S383" s="9"/>
      <c r="T383" s="9"/>
      <c r="U383" s="2"/>
      <c r="V383" s="2"/>
      <c r="W383" s="2"/>
      <c r="X383" s="2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</row>
    <row r="384" spans="1:83" x14ac:dyDescent="0.2">
      <c r="A384" s="9"/>
      <c r="B384" s="2">
        <f t="shared" si="34"/>
        <v>1760</v>
      </c>
      <c r="C384" s="10">
        <f t="shared" si="33"/>
        <v>542.08000000000004</v>
      </c>
      <c r="D384" s="10"/>
      <c r="E384" s="10"/>
      <c r="F384" s="10"/>
      <c r="G384" s="10"/>
      <c r="H384" s="9"/>
      <c r="I384" s="9"/>
      <c r="J384" s="9"/>
      <c r="K384" s="9"/>
      <c r="L384" s="9"/>
      <c r="M384" s="9"/>
      <c r="N384" s="9"/>
      <c r="O384" s="9"/>
      <c r="P384" s="2"/>
      <c r="Q384" s="10"/>
      <c r="R384" s="9"/>
      <c r="S384" s="9"/>
      <c r="T384" s="9"/>
      <c r="U384" s="2"/>
      <c r="V384" s="2"/>
      <c r="W384" s="2"/>
      <c r="X384" s="2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</row>
    <row r="385" spans="1:83" x14ac:dyDescent="0.2">
      <c r="A385" s="9"/>
      <c r="B385" s="2">
        <f t="shared" si="34"/>
        <v>1770</v>
      </c>
      <c r="C385" s="10">
        <f t="shared" si="33"/>
        <v>548.25750000000005</v>
      </c>
      <c r="D385" s="10"/>
      <c r="E385" s="10"/>
      <c r="F385" s="10"/>
      <c r="G385" s="10"/>
      <c r="H385" s="9"/>
      <c r="I385" s="9"/>
      <c r="J385" s="9"/>
      <c r="K385" s="9"/>
      <c r="L385" s="9"/>
      <c r="M385" s="9"/>
      <c r="N385" s="9"/>
      <c r="O385" s="9"/>
      <c r="P385" s="2"/>
      <c r="Q385" s="10"/>
      <c r="R385" s="9"/>
      <c r="S385" s="9"/>
      <c r="T385" s="9"/>
      <c r="U385" s="2"/>
      <c r="V385" s="2"/>
      <c r="W385" s="2"/>
      <c r="X385" s="2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</row>
    <row r="386" spans="1:83" x14ac:dyDescent="0.2">
      <c r="A386" s="9"/>
      <c r="B386" s="2">
        <f t="shared" si="34"/>
        <v>1780</v>
      </c>
      <c r="C386" s="10">
        <f t="shared" si="33"/>
        <v>554.47</v>
      </c>
      <c r="D386" s="10"/>
      <c r="E386" s="10"/>
      <c r="F386" s="10"/>
      <c r="G386" s="10"/>
      <c r="H386" s="9"/>
      <c r="I386" s="9"/>
      <c r="J386" s="9"/>
      <c r="K386" s="9"/>
      <c r="L386" s="9"/>
      <c r="M386" s="9"/>
      <c r="N386" s="9"/>
      <c r="O386" s="9"/>
      <c r="P386" s="2"/>
      <c r="Q386" s="10"/>
      <c r="R386" s="9"/>
      <c r="S386" s="9"/>
      <c r="T386" s="9"/>
      <c r="U386" s="2"/>
      <c r="V386" s="2"/>
      <c r="W386" s="2"/>
      <c r="X386" s="2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</row>
    <row r="387" spans="1:83" x14ac:dyDescent="0.2">
      <c r="A387" s="9"/>
      <c r="B387" s="2">
        <f t="shared" si="34"/>
        <v>1790</v>
      </c>
      <c r="C387" s="10">
        <f t="shared" si="33"/>
        <v>560.71749999999997</v>
      </c>
      <c r="D387" s="10"/>
      <c r="E387" s="10"/>
      <c r="F387" s="10"/>
      <c r="G387" s="10"/>
      <c r="H387" s="9"/>
      <c r="I387" s="9"/>
      <c r="J387" s="9"/>
      <c r="K387" s="9"/>
      <c r="L387" s="9"/>
      <c r="M387" s="9"/>
      <c r="N387" s="9"/>
      <c r="O387" s="9"/>
      <c r="P387" s="2"/>
      <c r="Q387" s="10"/>
      <c r="R387" s="9"/>
      <c r="S387" s="9"/>
      <c r="T387" s="9"/>
      <c r="U387" s="2"/>
      <c r="V387" s="2"/>
      <c r="W387" s="2"/>
      <c r="X387" s="2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</row>
    <row r="388" spans="1:83" x14ac:dyDescent="0.2">
      <c r="A388" s="9"/>
      <c r="B388" s="2">
        <f t="shared" si="34"/>
        <v>1800</v>
      </c>
      <c r="C388" s="10">
        <f t="shared" si="33"/>
        <v>567</v>
      </c>
      <c r="D388" s="10"/>
      <c r="E388" s="10"/>
      <c r="F388" s="10"/>
      <c r="G388" s="10"/>
      <c r="H388" s="9"/>
      <c r="I388" s="9"/>
      <c r="J388" s="9"/>
      <c r="K388" s="9"/>
      <c r="L388" s="9"/>
      <c r="M388" s="9"/>
      <c r="N388" s="9"/>
      <c r="O388" s="9"/>
      <c r="P388" s="2"/>
      <c r="Q388" s="10"/>
      <c r="R388" s="9"/>
      <c r="S388" s="9"/>
      <c r="T388" s="9"/>
      <c r="U388" s="2"/>
      <c r="V388" s="2"/>
      <c r="W388" s="2"/>
      <c r="X388" s="2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</row>
    <row r="389" spans="1:83" x14ac:dyDescent="0.2">
      <c r="A389" s="9"/>
      <c r="B389" s="2">
        <f t="shared" si="34"/>
        <v>1810</v>
      </c>
      <c r="C389" s="10">
        <f t="shared" si="33"/>
        <v>573.3175</v>
      </c>
      <c r="D389" s="10"/>
      <c r="E389" s="10"/>
      <c r="F389" s="10"/>
      <c r="G389" s="10"/>
      <c r="H389" s="9"/>
      <c r="I389" s="9"/>
      <c r="J389" s="9"/>
      <c r="K389" s="9"/>
      <c r="L389" s="9"/>
      <c r="M389" s="9"/>
      <c r="N389" s="9"/>
      <c r="O389" s="9"/>
      <c r="P389" s="2"/>
      <c r="Q389" s="10"/>
      <c r="R389" s="9"/>
      <c r="S389" s="9"/>
      <c r="T389" s="9"/>
      <c r="U389" s="2"/>
      <c r="V389" s="2"/>
      <c r="W389" s="2"/>
      <c r="X389" s="2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</row>
    <row r="390" spans="1:83" x14ac:dyDescent="0.2">
      <c r="A390" s="9"/>
      <c r="B390" s="2">
        <f t="shared" si="34"/>
        <v>1820</v>
      </c>
      <c r="C390" s="10">
        <f t="shared" si="33"/>
        <v>579.66999999999996</v>
      </c>
      <c r="D390" s="10"/>
      <c r="E390" s="10"/>
      <c r="F390" s="10"/>
      <c r="G390" s="10"/>
      <c r="H390" s="9"/>
      <c r="I390" s="9"/>
      <c r="J390" s="9"/>
      <c r="K390" s="9"/>
      <c r="L390" s="9"/>
      <c r="M390" s="9"/>
      <c r="N390" s="9"/>
      <c r="O390" s="9"/>
      <c r="P390" s="2"/>
      <c r="Q390" s="10"/>
      <c r="R390" s="9"/>
      <c r="S390" s="9"/>
      <c r="T390" s="9"/>
      <c r="U390" s="2"/>
      <c r="V390" s="2"/>
      <c r="W390" s="2"/>
      <c r="X390" s="2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</row>
    <row r="391" spans="1:83" x14ac:dyDescent="0.2">
      <c r="A391" s="9"/>
      <c r="B391" s="2">
        <f t="shared" si="34"/>
        <v>1830</v>
      </c>
      <c r="C391" s="10">
        <f t="shared" si="33"/>
        <v>586.0575</v>
      </c>
      <c r="D391" s="10"/>
      <c r="E391" s="10"/>
      <c r="F391" s="10"/>
      <c r="G391" s="10"/>
      <c r="H391" s="9"/>
      <c r="I391" s="9"/>
      <c r="J391" s="9"/>
      <c r="K391" s="9"/>
      <c r="L391" s="9"/>
      <c r="M391" s="9"/>
      <c r="N391" s="9"/>
      <c r="O391" s="9"/>
      <c r="P391" s="2"/>
      <c r="Q391" s="10"/>
      <c r="R391" s="9"/>
      <c r="S391" s="9"/>
      <c r="T391" s="9"/>
      <c r="U391" s="2"/>
      <c r="V391" s="2"/>
      <c r="W391" s="2"/>
      <c r="X391" s="2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</row>
    <row r="392" spans="1:83" x14ac:dyDescent="0.2">
      <c r="A392" s="9"/>
      <c r="B392" s="2">
        <f t="shared" si="34"/>
        <v>1840</v>
      </c>
      <c r="C392" s="10">
        <f t="shared" si="33"/>
        <v>592.48</v>
      </c>
      <c r="D392" s="10"/>
      <c r="E392" s="10"/>
      <c r="F392" s="10"/>
      <c r="G392" s="10"/>
      <c r="H392" s="9"/>
      <c r="I392" s="9"/>
      <c r="J392" s="9"/>
      <c r="K392" s="9"/>
      <c r="L392" s="9"/>
      <c r="M392" s="9"/>
      <c r="N392" s="9"/>
      <c r="O392" s="9"/>
      <c r="P392" s="2"/>
      <c r="Q392" s="10"/>
      <c r="R392" s="9"/>
      <c r="S392" s="9"/>
      <c r="T392" s="9"/>
      <c r="U392" s="2"/>
      <c r="V392" s="2"/>
      <c r="W392" s="2"/>
      <c r="X392" s="2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</row>
    <row r="393" spans="1:83" x14ac:dyDescent="0.2">
      <c r="A393" s="9"/>
      <c r="B393" s="2">
        <f t="shared" si="34"/>
        <v>1850</v>
      </c>
      <c r="C393" s="10">
        <f t="shared" si="33"/>
        <v>598.9375</v>
      </c>
      <c r="D393" s="10"/>
      <c r="E393" s="10"/>
      <c r="F393" s="10"/>
      <c r="G393" s="10"/>
      <c r="H393" s="9"/>
      <c r="I393" s="9"/>
      <c r="J393" s="9"/>
      <c r="K393" s="9"/>
      <c r="L393" s="9"/>
      <c r="M393" s="9"/>
      <c r="N393" s="9"/>
      <c r="O393" s="9"/>
      <c r="P393" s="2"/>
      <c r="Q393" s="10"/>
      <c r="R393" s="9"/>
      <c r="S393" s="9"/>
      <c r="T393" s="9"/>
      <c r="U393" s="2"/>
      <c r="V393" s="2"/>
      <c r="W393" s="2"/>
      <c r="X393" s="2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</row>
    <row r="394" spans="1:83" x14ac:dyDescent="0.2">
      <c r="A394" s="9"/>
      <c r="B394" s="2">
        <f t="shared" si="34"/>
        <v>1860</v>
      </c>
      <c r="C394" s="10">
        <f t="shared" si="33"/>
        <v>605.42999999999995</v>
      </c>
      <c r="D394" s="10"/>
      <c r="E394" s="10"/>
      <c r="F394" s="10"/>
      <c r="G394" s="10"/>
      <c r="H394" s="9"/>
      <c r="I394" s="9"/>
      <c r="J394" s="9"/>
      <c r="K394" s="9"/>
      <c r="L394" s="9"/>
      <c r="M394" s="9"/>
      <c r="N394" s="9"/>
      <c r="O394" s="9"/>
      <c r="P394" s="2"/>
      <c r="Q394" s="10"/>
      <c r="R394" s="9"/>
      <c r="S394" s="9"/>
      <c r="T394" s="9"/>
      <c r="U394" s="2"/>
      <c r="V394" s="2"/>
      <c r="W394" s="2"/>
      <c r="X394" s="2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</row>
    <row r="395" spans="1:83" x14ac:dyDescent="0.2">
      <c r="A395" s="9"/>
      <c r="B395" s="2">
        <f t="shared" si="34"/>
        <v>1870</v>
      </c>
      <c r="C395" s="10">
        <f t="shared" si="33"/>
        <v>611.95749999999998</v>
      </c>
      <c r="D395" s="10"/>
      <c r="E395" s="10"/>
      <c r="F395" s="10"/>
      <c r="G395" s="10"/>
      <c r="H395" s="9"/>
      <c r="I395" s="9"/>
      <c r="J395" s="9"/>
      <c r="K395" s="9"/>
      <c r="L395" s="9"/>
      <c r="M395" s="9"/>
      <c r="N395" s="9"/>
      <c r="O395" s="9"/>
      <c r="P395" s="2"/>
      <c r="Q395" s="10"/>
      <c r="R395" s="9"/>
      <c r="S395" s="9"/>
      <c r="T395" s="9"/>
      <c r="U395" s="2"/>
      <c r="V395" s="2"/>
      <c r="W395" s="2"/>
      <c r="X395" s="2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</row>
    <row r="396" spans="1:83" x14ac:dyDescent="0.2">
      <c r="A396" s="9"/>
      <c r="B396" s="2">
        <f t="shared" si="34"/>
        <v>1880</v>
      </c>
      <c r="C396" s="10">
        <f t="shared" si="33"/>
        <v>618.52</v>
      </c>
      <c r="D396" s="10"/>
      <c r="E396" s="10"/>
      <c r="F396" s="10"/>
      <c r="G396" s="10"/>
      <c r="H396" s="9"/>
      <c r="I396" s="9"/>
      <c r="J396" s="9"/>
      <c r="K396" s="9"/>
      <c r="L396" s="9"/>
      <c r="M396" s="9"/>
      <c r="N396" s="9"/>
      <c r="O396" s="9"/>
      <c r="P396" s="2"/>
      <c r="Q396" s="10"/>
      <c r="R396" s="9"/>
      <c r="S396" s="9"/>
      <c r="T396" s="9"/>
      <c r="U396" s="2"/>
      <c r="V396" s="2"/>
      <c r="W396" s="2"/>
      <c r="X396" s="2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</row>
    <row r="397" spans="1:83" x14ac:dyDescent="0.2">
      <c r="A397" s="9"/>
      <c r="B397" s="2">
        <f t="shared" si="34"/>
        <v>1890</v>
      </c>
      <c r="C397" s="10">
        <f t="shared" si="33"/>
        <v>625.11749999999995</v>
      </c>
      <c r="D397" s="10"/>
      <c r="E397" s="10"/>
      <c r="F397" s="10"/>
      <c r="G397" s="10"/>
      <c r="H397" s="9"/>
      <c r="I397" s="9"/>
      <c r="J397" s="9"/>
      <c r="K397" s="9"/>
      <c r="L397" s="9"/>
      <c r="M397" s="9"/>
      <c r="N397" s="9"/>
      <c r="O397" s="9"/>
      <c r="P397" s="2"/>
      <c r="Q397" s="10"/>
      <c r="R397" s="9"/>
      <c r="S397" s="9"/>
      <c r="T397" s="9"/>
      <c r="U397" s="2"/>
      <c r="V397" s="2"/>
      <c r="W397" s="2"/>
      <c r="X397" s="2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</row>
    <row r="398" spans="1:83" x14ac:dyDescent="0.2">
      <c r="A398" s="9"/>
      <c r="B398" s="2">
        <f t="shared" si="34"/>
        <v>1900</v>
      </c>
      <c r="C398" s="10">
        <f t="shared" si="33"/>
        <v>631.75</v>
      </c>
      <c r="D398" s="10"/>
      <c r="E398" s="10"/>
      <c r="F398" s="10"/>
      <c r="G398" s="10"/>
      <c r="H398" s="9"/>
      <c r="I398" s="9"/>
      <c r="J398" s="9"/>
      <c r="K398" s="9"/>
      <c r="L398" s="9"/>
      <c r="M398" s="9"/>
      <c r="N398" s="9"/>
      <c r="O398" s="9"/>
      <c r="P398" s="2"/>
      <c r="Q398" s="10"/>
      <c r="R398" s="9"/>
      <c r="S398" s="9"/>
      <c r="T398" s="9"/>
      <c r="U398" s="2"/>
      <c r="V398" s="2"/>
      <c r="W398" s="2"/>
      <c r="X398" s="2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</row>
    <row r="399" spans="1:83" x14ac:dyDescent="0.2">
      <c r="A399" s="9"/>
      <c r="B399" s="2"/>
      <c r="C399" s="10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2"/>
      <c r="V399" s="2"/>
      <c r="W399" s="2"/>
      <c r="X399" s="2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</row>
    <row r="400" spans="1:83" x14ac:dyDescent="0.2">
      <c r="A400" s="9"/>
      <c r="B400" s="2"/>
      <c r="C400" s="10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2"/>
      <c r="V400" s="2"/>
      <c r="W400" s="2"/>
      <c r="X400" s="2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</row>
    <row r="401" spans="1:83" x14ac:dyDescent="0.2">
      <c r="A401" s="9"/>
      <c r="B401" s="2"/>
      <c r="C401" s="10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2"/>
      <c r="V401" s="2"/>
      <c r="W401" s="2"/>
      <c r="X401" s="2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</row>
    <row r="402" spans="1:83" x14ac:dyDescent="0.2">
      <c r="A402" s="9"/>
      <c r="B402" s="2"/>
      <c r="C402" s="10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2"/>
      <c r="V402" s="2"/>
      <c r="W402" s="2"/>
      <c r="X402" s="2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</row>
    <row r="403" spans="1:83" x14ac:dyDescent="0.2">
      <c r="A403" s="9"/>
      <c r="B403" s="2"/>
      <c r="C403" s="10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2"/>
      <c r="V403" s="2"/>
      <c r="W403" s="2"/>
      <c r="X403" s="2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</row>
    <row r="404" spans="1:83" x14ac:dyDescent="0.2">
      <c r="A404" s="9"/>
      <c r="B404" s="2"/>
      <c r="C404" s="10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2"/>
      <c r="V404" s="2"/>
      <c r="W404" s="2"/>
      <c r="X404" s="2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</row>
    <row r="405" spans="1:83" x14ac:dyDescent="0.2">
      <c r="A405" s="9"/>
      <c r="B405" s="2"/>
      <c r="C405" s="10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2"/>
      <c r="V405" s="2"/>
      <c r="W405" s="2"/>
      <c r="X405" s="2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</row>
    <row r="406" spans="1:83" x14ac:dyDescent="0.2">
      <c r="A406" s="9"/>
      <c r="B406" s="2"/>
      <c r="C406" s="10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2"/>
      <c r="V406" s="2"/>
      <c r="W406" s="2"/>
      <c r="X406" s="2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</row>
    <row r="407" spans="1:83" x14ac:dyDescent="0.2">
      <c r="A407" s="9"/>
      <c r="B407" s="2"/>
      <c r="C407" s="10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2"/>
      <c r="V407" s="2"/>
      <c r="W407" s="2"/>
      <c r="X407" s="2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</row>
    <row r="408" spans="1:83" x14ac:dyDescent="0.2">
      <c r="A408" s="9"/>
      <c r="B408" s="2"/>
      <c r="C408" s="10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2"/>
      <c r="V408" s="2"/>
      <c r="W408" s="2"/>
      <c r="X408" s="2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</row>
    <row r="409" spans="1:83" x14ac:dyDescent="0.2">
      <c r="A409" s="9"/>
      <c r="B409" s="2"/>
      <c r="C409" s="10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2"/>
      <c r="V409" s="2"/>
      <c r="W409" s="2"/>
      <c r="X409" s="2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</row>
    <row r="410" spans="1:83" x14ac:dyDescent="0.2">
      <c r="A410" s="9"/>
      <c r="B410" s="2"/>
      <c r="C410" s="10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2"/>
      <c r="V410" s="2"/>
      <c r="W410" s="2"/>
      <c r="X410" s="2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</row>
    <row r="411" spans="1:83" x14ac:dyDescent="0.2">
      <c r="A411" s="9"/>
      <c r="B411" s="2"/>
      <c r="C411" s="10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2"/>
      <c r="V411" s="2"/>
      <c r="W411" s="2"/>
      <c r="X411" s="2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</row>
    <row r="412" spans="1:83" x14ac:dyDescent="0.2">
      <c r="A412" s="9"/>
      <c r="B412" s="2"/>
      <c r="C412" s="10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2"/>
      <c r="V412" s="2"/>
      <c r="W412" s="2"/>
      <c r="X412" s="2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</row>
    <row r="413" spans="1:83" x14ac:dyDescent="0.2">
      <c r="A413" s="9"/>
      <c r="B413" s="2"/>
      <c r="C413" s="10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2"/>
      <c r="V413" s="2"/>
      <c r="W413" s="2"/>
      <c r="X413" s="2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</row>
    <row r="414" spans="1:83" x14ac:dyDescent="0.2">
      <c r="A414" s="9"/>
      <c r="B414" s="2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2"/>
      <c r="V414" s="2"/>
      <c r="W414" s="2"/>
      <c r="X414" s="2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</row>
    <row r="415" spans="1:83" x14ac:dyDescent="0.2">
      <c r="A415" s="9"/>
      <c r="B415" s="2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2"/>
      <c r="V415" s="2"/>
      <c r="W415" s="2"/>
      <c r="X415" s="2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</row>
    <row r="416" spans="1:83" x14ac:dyDescent="0.2">
      <c r="A416" s="9"/>
      <c r="B416" s="2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2"/>
      <c r="V416" s="2"/>
      <c r="W416" s="2"/>
      <c r="X416" s="2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</row>
    <row r="417" spans="1:83" x14ac:dyDescent="0.2">
      <c r="A417" s="9"/>
      <c r="B417" s="2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2"/>
      <c r="V417" s="2"/>
      <c r="W417" s="2"/>
      <c r="X417" s="2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</row>
    <row r="418" spans="1:83" x14ac:dyDescent="0.2">
      <c r="A418" s="9"/>
      <c r="B418" s="2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2"/>
      <c r="V418" s="2"/>
      <c r="W418" s="2"/>
      <c r="X418" s="2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</row>
    <row r="419" spans="1:83" x14ac:dyDescent="0.2">
      <c r="A419" s="9"/>
      <c r="B419" s="2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2"/>
      <c r="V419" s="2"/>
      <c r="W419" s="2"/>
      <c r="X419" s="2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</row>
    <row r="420" spans="1:83" x14ac:dyDescent="0.2">
      <c r="A420" s="9"/>
      <c r="B420" s="2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2"/>
      <c r="V420" s="2"/>
      <c r="W420" s="2"/>
      <c r="X420" s="2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</row>
    <row r="421" spans="1:83" x14ac:dyDescent="0.2">
      <c r="A421" s="9"/>
      <c r="B421" s="2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2"/>
      <c r="V421" s="2"/>
      <c r="W421" s="2"/>
      <c r="X421" s="2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</row>
    <row r="422" spans="1:83" x14ac:dyDescent="0.2">
      <c r="A422" s="9"/>
      <c r="B422" s="2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2"/>
      <c r="V422" s="2"/>
      <c r="W422" s="2"/>
      <c r="X422" s="2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</row>
    <row r="423" spans="1:83" x14ac:dyDescent="0.2">
      <c r="A423" s="9"/>
      <c r="B423" s="2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2"/>
      <c r="V423" s="2"/>
      <c r="W423" s="2"/>
      <c r="X423" s="2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</row>
    <row r="424" spans="1:83" x14ac:dyDescent="0.2">
      <c r="A424" s="9"/>
      <c r="B424" s="2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2"/>
      <c r="V424" s="2"/>
      <c r="W424" s="2"/>
      <c r="X424" s="2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</row>
    <row r="425" spans="1:83" x14ac:dyDescent="0.2">
      <c r="A425" s="9"/>
      <c r="B425" s="2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2"/>
      <c r="V425" s="2"/>
      <c r="W425" s="2"/>
      <c r="X425" s="2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</row>
    <row r="426" spans="1:83" x14ac:dyDescent="0.2">
      <c r="A426" s="9"/>
      <c r="B426" s="2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2"/>
      <c r="V426" s="2"/>
      <c r="W426" s="2"/>
      <c r="X426" s="2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</row>
    <row r="427" spans="1:83" x14ac:dyDescent="0.2">
      <c r="A427" s="9"/>
      <c r="B427" s="2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2"/>
      <c r="V427" s="2"/>
      <c r="W427" s="2"/>
      <c r="X427" s="2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</row>
    <row r="428" spans="1:83" x14ac:dyDescent="0.2">
      <c r="A428" s="9"/>
      <c r="B428" s="2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2"/>
      <c r="V428" s="2"/>
      <c r="W428" s="2"/>
      <c r="X428" s="2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</row>
    <row r="429" spans="1:83" x14ac:dyDescent="0.2">
      <c r="A429" s="9"/>
      <c r="B429" s="2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2"/>
      <c r="V429" s="2"/>
      <c r="W429" s="2"/>
      <c r="X429" s="2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</row>
    <row r="430" spans="1:83" x14ac:dyDescent="0.2">
      <c r="A430" s="9"/>
      <c r="B430" s="2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2"/>
      <c r="V430" s="2"/>
      <c r="W430" s="2"/>
      <c r="X430" s="2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</row>
    <row r="431" spans="1:83" x14ac:dyDescent="0.2">
      <c r="A431" s="9"/>
      <c r="B431" s="2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2"/>
      <c r="V431" s="2"/>
      <c r="W431" s="2"/>
      <c r="X431" s="2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</row>
    <row r="432" spans="1:83" x14ac:dyDescent="0.2">
      <c r="A432" s="9"/>
      <c r="B432" s="2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2"/>
      <c r="V432" s="2"/>
      <c r="W432" s="2"/>
      <c r="X432" s="2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</row>
    <row r="433" spans="1:83" x14ac:dyDescent="0.2">
      <c r="A433" s="9"/>
      <c r="B433" s="2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2"/>
      <c r="V433" s="2"/>
      <c r="W433" s="2"/>
      <c r="X433" s="2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</row>
    <row r="434" spans="1:83" x14ac:dyDescent="0.2">
      <c r="A434" s="9"/>
      <c r="B434" s="2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2"/>
      <c r="V434" s="2"/>
      <c r="W434" s="2"/>
      <c r="X434" s="2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</row>
    <row r="435" spans="1:83" x14ac:dyDescent="0.2">
      <c r="A435" s="9"/>
      <c r="B435" s="2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2"/>
      <c r="V435" s="2"/>
      <c r="W435" s="2"/>
      <c r="X435" s="2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</row>
    <row r="436" spans="1:83" x14ac:dyDescent="0.2">
      <c r="A436" s="9"/>
      <c r="B436" s="2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2"/>
      <c r="V436" s="2"/>
      <c r="W436" s="2"/>
      <c r="X436" s="2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</row>
    <row r="437" spans="1:83" x14ac:dyDescent="0.2">
      <c r="A437" s="9"/>
      <c r="B437" s="2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2"/>
      <c r="V437" s="2"/>
      <c r="W437" s="2"/>
      <c r="X437" s="2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</row>
    <row r="438" spans="1:83" x14ac:dyDescent="0.2">
      <c r="A438" s="9"/>
      <c r="B438" s="2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2"/>
      <c r="V438" s="2"/>
      <c r="W438" s="2"/>
      <c r="X438" s="2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</row>
    <row r="439" spans="1:83" x14ac:dyDescent="0.2">
      <c r="A439" s="9"/>
      <c r="B439" s="2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2"/>
      <c r="V439" s="2"/>
      <c r="W439" s="2"/>
      <c r="X439" s="2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</row>
    <row r="440" spans="1:83" x14ac:dyDescent="0.2">
      <c r="A440" s="9"/>
      <c r="B440" s="2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2"/>
      <c r="V440" s="2"/>
      <c r="W440" s="2"/>
      <c r="X440" s="2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</row>
    <row r="441" spans="1:83" x14ac:dyDescent="0.2">
      <c r="A441" s="9"/>
      <c r="B441" s="2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2"/>
      <c r="V441" s="2"/>
      <c r="W441" s="2"/>
      <c r="X441" s="2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</row>
    <row r="442" spans="1:83" x14ac:dyDescent="0.2">
      <c r="A442" s="9"/>
      <c r="B442" s="2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2"/>
      <c r="V442" s="2"/>
      <c r="W442" s="2"/>
      <c r="X442" s="2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</row>
    <row r="443" spans="1:83" x14ac:dyDescent="0.2">
      <c r="A443" s="9"/>
      <c r="B443" s="2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2"/>
      <c r="V443" s="2"/>
      <c r="W443" s="2"/>
      <c r="X443" s="2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</row>
    <row r="444" spans="1:83" x14ac:dyDescent="0.2">
      <c r="A444" s="9"/>
      <c r="B444" s="2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2"/>
      <c r="V444" s="2"/>
      <c r="W444" s="2"/>
      <c r="X444" s="2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</row>
    <row r="445" spans="1:83" x14ac:dyDescent="0.2">
      <c r="A445" s="9"/>
      <c r="B445" s="2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2"/>
      <c r="V445" s="2"/>
      <c r="W445" s="2"/>
      <c r="X445" s="2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</row>
    <row r="446" spans="1:83" x14ac:dyDescent="0.2">
      <c r="A446" s="9"/>
      <c r="B446" s="2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2"/>
      <c r="V446" s="2"/>
      <c r="W446" s="2"/>
      <c r="X446" s="2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</row>
    <row r="447" spans="1:83" x14ac:dyDescent="0.2">
      <c r="A447" s="9"/>
      <c r="B447" s="2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2"/>
      <c r="V447" s="2"/>
      <c r="W447" s="2"/>
      <c r="X447" s="2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</row>
    <row r="448" spans="1:83" x14ac:dyDescent="0.2">
      <c r="A448" s="9"/>
      <c r="B448" s="2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2"/>
      <c r="V448" s="2"/>
      <c r="W448" s="2"/>
      <c r="X448" s="2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</row>
    <row r="449" spans="1:83" x14ac:dyDescent="0.2">
      <c r="A449" s="9"/>
      <c r="B449" s="2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2"/>
      <c r="V449" s="2"/>
      <c r="W449" s="2"/>
      <c r="X449" s="2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</row>
    <row r="450" spans="1:83" x14ac:dyDescent="0.2">
      <c r="A450" s="9"/>
      <c r="B450" s="2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2"/>
      <c r="V450" s="2"/>
      <c r="W450" s="2"/>
      <c r="X450" s="2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</row>
    <row r="451" spans="1:83" x14ac:dyDescent="0.2">
      <c r="A451" s="9"/>
      <c r="B451" s="2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2"/>
      <c r="V451" s="2"/>
      <c r="W451" s="2"/>
      <c r="X451" s="2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</row>
    <row r="452" spans="1:83" x14ac:dyDescent="0.2">
      <c r="A452" s="9"/>
      <c r="B452" s="2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2"/>
      <c r="V452" s="2"/>
      <c r="W452" s="2"/>
      <c r="X452" s="2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</row>
    <row r="453" spans="1:83" x14ac:dyDescent="0.2">
      <c r="A453" s="9"/>
      <c r="B453" s="2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2"/>
      <c r="V453" s="2"/>
      <c r="W453" s="2"/>
      <c r="X453" s="2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</row>
    <row r="454" spans="1:83" x14ac:dyDescent="0.2">
      <c r="A454" s="9"/>
      <c r="B454" s="2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2"/>
      <c r="V454" s="2"/>
      <c r="W454" s="2"/>
      <c r="X454" s="2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</row>
    <row r="455" spans="1:83" x14ac:dyDescent="0.2">
      <c r="A455" s="9"/>
      <c r="B455" s="2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2"/>
      <c r="V455" s="2"/>
      <c r="W455" s="2"/>
      <c r="X455" s="2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</row>
    <row r="456" spans="1:83" x14ac:dyDescent="0.2">
      <c r="A456" s="9"/>
      <c r="B456" s="2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2"/>
      <c r="V456" s="2"/>
      <c r="W456" s="2"/>
      <c r="X456" s="2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</row>
    <row r="457" spans="1:83" x14ac:dyDescent="0.2">
      <c r="A457" s="9"/>
      <c r="B457" s="2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2"/>
      <c r="V457" s="2"/>
      <c r="W457" s="2"/>
      <c r="X457" s="2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</row>
    <row r="458" spans="1:83" x14ac:dyDescent="0.2">
      <c r="A458" s="9"/>
      <c r="B458" s="2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2"/>
      <c r="V458" s="2"/>
      <c r="W458" s="2"/>
      <c r="X458" s="2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</row>
    <row r="459" spans="1:83" x14ac:dyDescent="0.2">
      <c r="A459" s="9"/>
      <c r="B459" s="2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2"/>
      <c r="V459" s="2"/>
      <c r="W459" s="2"/>
      <c r="X459" s="2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</row>
    <row r="460" spans="1:83" x14ac:dyDescent="0.2">
      <c r="A460" s="9"/>
      <c r="B460" s="2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2"/>
      <c r="V460" s="2"/>
      <c r="W460" s="2"/>
      <c r="X460" s="2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</row>
    <row r="461" spans="1:83" x14ac:dyDescent="0.2">
      <c r="A461" s="9"/>
      <c r="B461" s="2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2"/>
      <c r="V461" s="2"/>
      <c r="W461" s="2"/>
      <c r="X461" s="2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</row>
    <row r="462" spans="1:83" x14ac:dyDescent="0.2">
      <c r="A462" s="9"/>
      <c r="B462" s="2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2"/>
      <c r="V462" s="2"/>
      <c r="W462" s="2"/>
      <c r="X462" s="2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</row>
    <row r="463" spans="1:83" x14ac:dyDescent="0.2">
      <c r="A463" s="9"/>
      <c r="B463" s="2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2"/>
      <c r="V463" s="2"/>
      <c r="W463" s="2"/>
      <c r="X463" s="2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</row>
    <row r="464" spans="1:83" x14ac:dyDescent="0.2">
      <c r="A464" s="9"/>
      <c r="B464" s="2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2"/>
      <c r="V464" s="2"/>
      <c r="W464" s="2"/>
      <c r="X464" s="2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</row>
    <row r="465" spans="1:83" x14ac:dyDescent="0.2">
      <c r="A465" s="9"/>
      <c r="B465" s="2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2"/>
      <c r="V465" s="2"/>
      <c r="W465" s="2"/>
      <c r="X465" s="2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</row>
    <row r="466" spans="1:83" x14ac:dyDescent="0.2">
      <c r="A466" s="9"/>
      <c r="B466" s="2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2"/>
      <c r="V466" s="2"/>
      <c r="W466" s="2"/>
      <c r="X466" s="2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</row>
    <row r="467" spans="1:83" x14ac:dyDescent="0.2">
      <c r="A467" s="9"/>
      <c r="B467" s="2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2"/>
      <c r="V467" s="2"/>
      <c r="W467" s="2"/>
      <c r="X467" s="2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</row>
    <row r="468" spans="1:83" x14ac:dyDescent="0.2">
      <c r="A468" s="9"/>
      <c r="B468" s="2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2"/>
      <c r="V468" s="2"/>
      <c r="W468" s="2"/>
      <c r="X468" s="2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</row>
    <row r="469" spans="1:83" x14ac:dyDescent="0.2">
      <c r="A469" s="9"/>
      <c r="B469" s="2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2"/>
      <c r="V469" s="2"/>
      <c r="W469" s="2"/>
      <c r="X469" s="2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</row>
    <row r="470" spans="1:83" x14ac:dyDescent="0.2">
      <c r="A470" s="9"/>
      <c r="B470" s="2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2"/>
      <c r="V470" s="2"/>
      <c r="W470" s="2"/>
      <c r="X470" s="2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</row>
    <row r="471" spans="1:83" x14ac:dyDescent="0.2">
      <c r="A471" s="9"/>
      <c r="B471" s="2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2"/>
      <c r="V471" s="2"/>
      <c r="W471" s="2"/>
      <c r="X471" s="2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</row>
    <row r="472" spans="1:83" x14ac:dyDescent="0.2">
      <c r="A472" s="9"/>
      <c r="B472" s="2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2"/>
      <c r="V472" s="2"/>
      <c r="W472" s="2"/>
      <c r="X472" s="2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</row>
    <row r="473" spans="1:83" x14ac:dyDescent="0.2">
      <c r="A473" s="9"/>
      <c r="B473" s="2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2"/>
      <c r="V473" s="2"/>
      <c r="W473" s="2"/>
      <c r="X473" s="2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</row>
    <row r="474" spans="1:83" x14ac:dyDescent="0.2">
      <c r="A474" s="9"/>
      <c r="B474" s="2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2"/>
      <c r="V474" s="2"/>
      <c r="W474" s="2"/>
      <c r="X474" s="2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</row>
    <row r="475" spans="1:83" x14ac:dyDescent="0.2">
      <c r="A475" s="9"/>
      <c r="B475" s="2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2"/>
      <c r="V475" s="2"/>
      <c r="W475" s="2"/>
      <c r="X475" s="2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</row>
    <row r="476" spans="1:83" x14ac:dyDescent="0.2">
      <c r="A476" s="9"/>
      <c r="B476" s="2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2"/>
      <c r="V476" s="2"/>
      <c r="W476" s="2"/>
      <c r="X476" s="2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</row>
    <row r="477" spans="1:83" x14ac:dyDescent="0.2">
      <c r="A477" s="9"/>
      <c r="B477" s="2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2"/>
      <c r="V477" s="2"/>
      <c r="W477" s="2"/>
      <c r="X477" s="2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</row>
    <row r="478" spans="1:83" x14ac:dyDescent="0.2">
      <c r="A478" s="9"/>
      <c r="B478" s="2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2"/>
      <c r="V478" s="2"/>
      <c r="W478" s="2"/>
      <c r="X478" s="2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</row>
    <row r="479" spans="1:83" x14ac:dyDescent="0.2">
      <c r="A479" s="9"/>
      <c r="B479" s="2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2"/>
      <c r="V479" s="2"/>
      <c r="W479" s="2"/>
      <c r="X479" s="2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</row>
    <row r="480" spans="1:83" x14ac:dyDescent="0.2">
      <c r="A480" s="9"/>
      <c r="B480" s="2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2"/>
      <c r="V480" s="2"/>
      <c r="W480" s="2"/>
      <c r="X480" s="2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</row>
    <row r="481" spans="1:83" x14ac:dyDescent="0.2">
      <c r="A481" s="9"/>
      <c r="B481" s="2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2"/>
      <c r="V481" s="2"/>
      <c r="W481" s="2"/>
      <c r="X481" s="2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</row>
    <row r="482" spans="1:83" x14ac:dyDescent="0.2">
      <c r="A482" s="9"/>
      <c r="B482" s="2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2"/>
      <c r="V482" s="2"/>
      <c r="W482" s="2"/>
      <c r="X482" s="2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</row>
    <row r="483" spans="1:83" x14ac:dyDescent="0.2">
      <c r="A483" s="9"/>
      <c r="B483" s="2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2"/>
      <c r="V483" s="2"/>
      <c r="W483" s="2"/>
      <c r="X483" s="2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</row>
    <row r="484" spans="1:83" x14ac:dyDescent="0.2">
      <c r="A484" s="9"/>
      <c r="B484" s="2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2"/>
      <c r="V484" s="2"/>
      <c r="W484" s="2"/>
      <c r="X484" s="2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</row>
    <row r="485" spans="1:83" x14ac:dyDescent="0.2">
      <c r="A485" s="9"/>
      <c r="B485" s="2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2"/>
      <c r="V485" s="2"/>
      <c r="W485" s="2"/>
      <c r="X485" s="2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</row>
    <row r="486" spans="1:83" x14ac:dyDescent="0.2">
      <c r="A486" s="9"/>
      <c r="B486" s="2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2"/>
      <c r="V486" s="2"/>
      <c r="W486" s="2"/>
      <c r="X486" s="2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</row>
    <row r="487" spans="1:83" x14ac:dyDescent="0.2">
      <c r="A487" s="9"/>
      <c r="B487" s="2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2"/>
      <c r="V487" s="2"/>
      <c r="W487" s="2"/>
      <c r="X487" s="2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</row>
    <row r="488" spans="1:83" x14ac:dyDescent="0.2">
      <c r="A488" s="9"/>
      <c r="B488" s="2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2"/>
      <c r="V488" s="2"/>
      <c r="W488" s="2"/>
      <c r="X488" s="2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</row>
    <row r="489" spans="1:83" x14ac:dyDescent="0.2">
      <c r="A489" s="9"/>
      <c r="B489" s="2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2"/>
      <c r="V489" s="2"/>
      <c r="W489" s="2"/>
      <c r="X489" s="2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</row>
    <row r="490" spans="1:83" x14ac:dyDescent="0.2">
      <c r="A490" s="9"/>
      <c r="B490" s="2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2"/>
      <c r="V490" s="2"/>
      <c r="W490" s="2"/>
      <c r="X490" s="2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</row>
    <row r="491" spans="1:83" x14ac:dyDescent="0.2">
      <c r="A491" s="9"/>
      <c r="B491" s="2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2"/>
      <c r="V491" s="2"/>
      <c r="W491" s="2"/>
      <c r="X491" s="2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</row>
    <row r="492" spans="1:83" x14ac:dyDescent="0.2">
      <c r="A492" s="9"/>
      <c r="B492" s="2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2"/>
      <c r="V492" s="2"/>
      <c r="W492" s="2"/>
      <c r="X492" s="2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</row>
    <row r="493" spans="1:83" x14ac:dyDescent="0.2">
      <c r="A493" s="9"/>
      <c r="B493" s="2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2"/>
      <c r="V493" s="2"/>
      <c r="W493" s="2"/>
      <c r="X493" s="2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</row>
    <row r="494" spans="1:83" x14ac:dyDescent="0.2">
      <c r="A494" s="9"/>
      <c r="B494" s="2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2"/>
      <c r="V494" s="2"/>
      <c r="W494" s="2"/>
      <c r="X494" s="2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</row>
    <row r="495" spans="1:83" x14ac:dyDescent="0.2">
      <c r="A495" s="9"/>
      <c r="B495" s="2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2"/>
      <c r="V495" s="2"/>
      <c r="W495" s="2"/>
      <c r="X495" s="2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</row>
    <row r="496" spans="1:83" x14ac:dyDescent="0.2">
      <c r="A496" s="9"/>
      <c r="B496" s="2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2"/>
      <c r="V496" s="2"/>
      <c r="W496" s="2"/>
      <c r="X496" s="2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</row>
    <row r="497" spans="1:83" x14ac:dyDescent="0.2">
      <c r="A497" s="9"/>
      <c r="B497" s="2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2"/>
      <c r="V497" s="2"/>
      <c r="W497" s="2"/>
      <c r="X497" s="2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</row>
    <row r="498" spans="1:83" x14ac:dyDescent="0.2">
      <c r="A498" s="9"/>
      <c r="B498" s="2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2"/>
      <c r="V498" s="2"/>
      <c r="W498" s="2"/>
      <c r="X498" s="2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</row>
    <row r="499" spans="1:83" x14ac:dyDescent="0.2">
      <c r="A499" s="9"/>
      <c r="B499" s="2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2"/>
      <c r="V499" s="2"/>
      <c r="W499" s="2"/>
      <c r="X499" s="2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</row>
    <row r="500" spans="1:83" x14ac:dyDescent="0.2">
      <c r="A500" s="9"/>
      <c r="B500" s="2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2"/>
      <c r="V500" s="2"/>
      <c r="W500" s="2"/>
      <c r="X500" s="2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</row>
    <row r="501" spans="1:83" x14ac:dyDescent="0.2">
      <c r="A501" s="9"/>
      <c r="B501" s="2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2"/>
      <c r="V501" s="2"/>
      <c r="W501" s="2"/>
      <c r="X501" s="2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</row>
    <row r="502" spans="1:83" x14ac:dyDescent="0.2">
      <c r="A502" s="9"/>
      <c r="B502" s="2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2"/>
      <c r="V502" s="2"/>
      <c r="W502" s="2"/>
      <c r="X502" s="2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</row>
    <row r="503" spans="1:83" x14ac:dyDescent="0.2">
      <c r="A503" s="9"/>
      <c r="B503" s="2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2"/>
      <c r="V503" s="2"/>
      <c r="W503" s="2"/>
      <c r="X503" s="2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</row>
    <row r="504" spans="1:83" x14ac:dyDescent="0.2">
      <c r="A504" s="9"/>
      <c r="B504" s="2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2"/>
      <c r="V504" s="2"/>
      <c r="W504" s="2"/>
      <c r="X504" s="2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</row>
    <row r="505" spans="1:83" x14ac:dyDescent="0.2">
      <c r="A505" s="9"/>
      <c r="B505" s="2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2"/>
      <c r="V505" s="2"/>
      <c r="W505" s="2"/>
      <c r="X505" s="2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</row>
    <row r="506" spans="1:83" x14ac:dyDescent="0.2">
      <c r="A506" s="9"/>
      <c r="B506" s="2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2"/>
      <c r="V506" s="2"/>
      <c r="W506" s="2"/>
      <c r="X506" s="2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</row>
    <row r="507" spans="1:83" x14ac:dyDescent="0.2">
      <c r="A507" s="9"/>
      <c r="B507" s="2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2"/>
      <c r="V507" s="2"/>
      <c r="W507" s="2"/>
      <c r="X507" s="2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</row>
    <row r="508" spans="1:83" x14ac:dyDescent="0.2">
      <c r="A508" s="9"/>
      <c r="B508" s="2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2"/>
      <c r="V508" s="2"/>
      <c r="W508" s="2"/>
      <c r="X508" s="2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</row>
    <row r="509" spans="1:83" x14ac:dyDescent="0.2">
      <c r="A509" s="9"/>
      <c r="B509" s="2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2"/>
      <c r="V509" s="2"/>
      <c r="W509" s="2"/>
      <c r="X509" s="2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</row>
    <row r="510" spans="1:83" x14ac:dyDescent="0.2">
      <c r="A510" s="9"/>
      <c r="B510" s="2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2"/>
      <c r="V510" s="2"/>
      <c r="W510" s="2"/>
      <c r="X510" s="2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</row>
    <row r="511" spans="1:83" x14ac:dyDescent="0.2">
      <c r="A511" s="9"/>
      <c r="B511" s="2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2"/>
      <c r="V511" s="2"/>
      <c r="W511" s="2"/>
      <c r="X511" s="2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</row>
    <row r="512" spans="1:83" x14ac:dyDescent="0.2">
      <c r="A512" s="9"/>
      <c r="B512" s="2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2"/>
      <c r="V512" s="2"/>
      <c r="W512" s="2"/>
      <c r="X512" s="2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</row>
    <row r="513" spans="1:83" x14ac:dyDescent="0.2">
      <c r="A513" s="9"/>
      <c r="B513" s="2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2"/>
      <c r="V513" s="2"/>
      <c r="W513" s="2"/>
      <c r="X513" s="2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</row>
    <row r="514" spans="1:83" x14ac:dyDescent="0.2">
      <c r="A514" s="9"/>
      <c r="B514" s="2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2"/>
      <c r="V514" s="2"/>
      <c r="W514" s="2"/>
      <c r="X514" s="2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</row>
    <row r="515" spans="1:83" x14ac:dyDescent="0.2">
      <c r="A515" s="9"/>
      <c r="B515" s="2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2"/>
      <c r="V515" s="2"/>
      <c r="W515" s="2"/>
      <c r="X515" s="2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</row>
    <row r="516" spans="1:83" x14ac:dyDescent="0.2">
      <c r="A516" s="9"/>
      <c r="B516" s="2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2"/>
      <c r="V516" s="2"/>
      <c r="W516" s="2"/>
      <c r="X516" s="2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</row>
    <row r="517" spans="1:83" x14ac:dyDescent="0.2">
      <c r="A517" s="9"/>
      <c r="B517" s="2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2"/>
      <c r="V517" s="2"/>
      <c r="W517" s="2"/>
      <c r="X517" s="2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</row>
    <row r="518" spans="1:83" x14ac:dyDescent="0.2">
      <c r="A518" s="9"/>
      <c r="B518" s="2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2"/>
      <c r="V518" s="2"/>
      <c r="W518" s="2"/>
      <c r="X518" s="2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</row>
    <row r="519" spans="1:83" x14ac:dyDescent="0.2">
      <c r="A519" s="9"/>
      <c r="B519" s="2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2"/>
      <c r="V519" s="2"/>
      <c r="W519" s="2"/>
      <c r="X519" s="2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</row>
    <row r="520" spans="1:83" x14ac:dyDescent="0.2">
      <c r="A520" s="9"/>
      <c r="B520" s="2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2"/>
      <c r="V520" s="2"/>
      <c r="W520" s="2"/>
      <c r="X520" s="2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</row>
    <row r="521" spans="1:83" x14ac:dyDescent="0.2">
      <c r="A521" s="9"/>
      <c r="B521" s="2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2"/>
      <c r="V521" s="2"/>
      <c r="W521" s="2"/>
      <c r="X521" s="2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</row>
    <row r="522" spans="1:83" x14ac:dyDescent="0.2">
      <c r="A522" s="9"/>
      <c r="B522" s="2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2"/>
      <c r="V522" s="2"/>
      <c r="W522" s="2"/>
      <c r="X522" s="2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</row>
    <row r="523" spans="1:83" x14ac:dyDescent="0.2">
      <c r="A523" s="9"/>
      <c r="B523" s="2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2"/>
      <c r="V523" s="2"/>
      <c r="W523" s="2"/>
      <c r="X523" s="2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</row>
    <row r="524" spans="1:83" x14ac:dyDescent="0.2">
      <c r="A524" s="9"/>
      <c r="B524" s="2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2"/>
      <c r="V524" s="2"/>
      <c r="W524" s="2"/>
      <c r="X524" s="2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</row>
    <row r="525" spans="1:83" x14ac:dyDescent="0.2">
      <c r="A525" s="9"/>
      <c r="B525" s="2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2"/>
      <c r="V525" s="2"/>
      <c r="W525" s="2"/>
      <c r="X525" s="2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</row>
    <row r="526" spans="1:83" x14ac:dyDescent="0.2">
      <c r="A526" s="9"/>
      <c r="B526" s="2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2"/>
      <c r="V526" s="2"/>
      <c r="W526" s="2"/>
      <c r="X526" s="2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</row>
    <row r="527" spans="1:83" x14ac:dyDescent="0.2">
      <c r="A527" s="9"/>
      <c r="B527" s="2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2"/>
      <c r="V527" s="2"/>
      <c r="W527" s="2"/>
      <c r="X527" s="2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</row>
    <row r="528" spans="1:83" x14ac:dyDescent="0.2">
      <c r="A528" s="9"/>
      <c r="B528" s="2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2"/>
      <c r="V528" s="2"/>
      <c r="W528" s="2"/>
      <c r="X528" s="2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</row>
    <row r="529" spans="1:83" x14ac:dyDescent="0.2">
      <c r="A529" s="9"/>
      <c r="B529" s="2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2"/>
      <c r="V529" s="2"/>
      <c r="W529" s="2"/>
      <c r="X529" s="2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</row>
    <row r="530" spans="1:83" x14ac:dyDescent="0.2">
      <c r="A530" s="9"/>
      <c r="B530" s="2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2"/>
      <c r="V530" s="2"/>
      <c r="W530" s="2"/>
      <c r="X530" s="2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</row>
    <row r="531" spans="1:83" x14ac:dyDescent="0.2">
      <c r="A531" s="9"/>
      <c r="B531" s="2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2"/>
      <c r="V531" s="2"/>
      <c r="W531" s="2"/>
      <c r="X531" s="2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</row>
    <row r="532" spans="1:83" x14ac:dyDescent="0.2">
      <c r="A532" s="9"/>
      <c r="B532" s="2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2"/>
      <c r="V532" s="2"/>
      <c r="W532" s="2"/>
      <c r="X532" s="2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</row>
    <row r="533" spans="1:83" x14ac:dyDescent="0.2">
      <c r="A533" s="9"/>
      <c r="B533" s="2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2"/>
      <c r="V533" s="2"/>
      <c r="W533" s="2"/>
      <c r="X533" s="2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</row>
    <row r="534" spans="1:83" x14ac:dyDescent="0.2">
      <c r="A534" s="9"/>
      <c r="B534" s="2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2"/>
      <c r="V534" s="2"/>
      <c r="W534" s="2"/>
      <c r="X534" s="2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</row>
    <row r="535" spans="1:83" x14ac:dyDescent="0.2">
      <c r="A535" s="9"/>
      <c r="B535" s="2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2"/>
      <c r="V535" s="2"/>
      <c r="W535" s="2"/>
      <c r="X535" s="2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</row>
    <row r="536" spans="1:83" x14ac:dyDescent="0.2">
      <c r="A536" s="9"/>
      <c r="B536" s="2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2"/>
      <c r="V536" s="2"/>
      <c r="W536" s="2"/>
      <c r="X536" s="2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</row>
    <row r="537" spans="1:83" x14ac:dyDescent="0.2">
      <c r="A537" s="9"/>
      <c r="B537" s="2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2"/>
      <c r="V537" s="2"/>
      <c r="W537" s="2"/>
      <c r="X537" s="2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</row>
    <row r="538" spans="1:83" x14ac:dyDescent="0.2">
      <c r="A538" s="9"/>
      <c r="B538" s="2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2"/>
      <c r="V538" s="2"/>
      <c r="W538" s="2"/>
      <c r="X538" s="2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</row>
    <row r="539" spans="1:83" x14ac:dyDescent="0.2">
      <c r="A539" s="9"/>
      <c r="B539" s="2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2"/>
      <c r="V539" s="2"/>
      <c r="W539" s="2"/>
      <c r="X539" s="2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</row>
    <row r="540" spans="1:83" x14ac:dyDescent="0.2">
      <c r="A540" s="9"/>
      <c r="B540" s="2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2"/>
      <c r="V540" s="2"/>
      <c r="W540" s="2"/>
      <c r="X540" s="2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</row>
    <row r="541" spans="1:83" x14ac:dyDescent="0.2">
      <c r="A541" s="9"/>
      <c r="B541" s="2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2"/>
      <c r="V541" s="2"/>
      <c r="W541" s="2"/>
      <c r="X541" s="2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</row>
    <row r="542" spans="1:83" x14ac:dyDescent="0.2">
      <c r="A542" s="9"/>
      <c r="B542" s="2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2"/>
      <c r="V542" s="2"/>
      <c r="W542" s="2"/>
      <c r="X542" s="2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</row>
    <row r="543" spans="1:83" x14ac:dyDescent="0.2">
      <c r="A543" s="9"/>
      <c r="B543" s="2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2"/>
      <c r="V543" s="2"/>
      <c r="W543" s="2"/>
      <c r="X543" s="2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</row>
    <row r="544" spans="1:83" x14ac:dyDescent="0.2">
      <c r="A544" s="9"/>
      <c r="B544" s="2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2"/>
      <c r="V544" s="2"/>
      <c r="W544" s="2"/>
      <c r="X544" s="2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</row>
    <row r="545" spans="1:83" x14ac:dyDescent="0.2">
      <c r="A545" s="9"/>
      <c r="B545" s="2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2"/>
      <c r="V545" s="2"/>
      <c r="W545" s="2"/>
      <c r="X545" s="2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</row>
    <row r="546" spans="1:83" x14ac:dyDescent="0.2">
      <c r="A546" s="9"/>
      <c r="B546" s="2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2"/>
      <c r="V546" s="2"/>
      <c r="W546" s="2"/>
      <c r="X546" s="2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</row>
    <row r="547" spans="1:83" x14ac:dyDescent="0.2">
      <c r="A547" s="9"/>
      <c r="B547" s="2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2"/>
      <c r="V547" s="2"/>
      <c r="W547" s="2"/>
      <c r="X547" s="2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</row>
    <row r="548" spans="1:83" x14ac:dyDescent="0.2">
      <c r="A548" s="9"/>
      <c r="B548" s="2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2"/>
      <c r="V548" s="2"/>
      <c r="W548" s="2"/>
      <c r="X548" s="2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</row>
    <row r="549" spans="1:83" x14ac:dyDescent="0.2">
      <c r="A549" s="9"/>
      <c r="B549" s="2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2"/>
      <c r="V549" s="2"/>
      <c r="W549" s="2"/>
      <c r="X549" s="2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</row>
    <row r="550" spans="1:83" x14ac:dyDescent="0.2">
      <c r="A550" s="9"/>
      <c r="B550" s="2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2"/>
      <c r="V550" s="2"/>
      <c r="W550" s="2"/>
      <c r="X550" s="2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</row>
    <row r="551" spans="1:83" x14ac:dyDescent="0.2">
      <c r="A551" s="9"/>
      <c r="B551" s="2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2"/>
      <c r="V551" s="2"/>
      <c r="W551" s="2"/>
      <c r="X551" s="2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</row>
    <row r="552" spans="1:83" x14ac:dyDescent="0.2">
      <c r="A552" s="9"/>
      <c r="B552" s="2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2"/>
      <c r="V552" s="2"/>
      <c r="W552" s="2"/>
      <c r="X552" s="2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</row>
    <row r="553" spans="1:83" x14ac:dyDescent="0.2">
      <c r="A553" s="9"/>
      <c r="B553" s="2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2"/>
      <c r="V553" s="2"/>
      <c r="W553" s="2"/>
      <c r="X553" s="2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</row>
    <row r="554" spans="1:83" x14ac:dyDescent="0.2">
      <c r="A554" s="9"/>
      <c r="B554" s="2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2"/>
      <c r="V554" s="2"/>
      <c r="W554" s="2"/>
      <c r="X554" s="2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</row>
    <row r="555" spans="1:83" x14ac:dyDescent="0.2">
      <c r="A555" s="9"/>
      <c r="B555" s="2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2"/>
      <c r="V555" s="2"/>
      <c r="W555" s="2"/>
      <c r="X555" s="2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</row>
    <row r="556" spans="1:83" x14ac:dyDescent="0.2">
      <c r="A556" s="9"/>
      <c r="B556" s="2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2"/>
      <c r="V556" s="2"/>
      <c r="W556" s="2"/>
      <c r="X556" s="2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</row>
    <row r="557" spans="1:83" x14ac:dyDescent="0.2">
      <c r="A557" s="9"/>
      <c r="B557" s="2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2"/>
      <c r="V557" s="2"/>
      <c r="W557" s="2"/>
      <c r="X557" s="2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</row>
    <row r="558" spans="1:83" x14ac:dyDescent="0.2">
      <c r="A558" s="9"/>
      <c r="B558" s="2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2"/>
      <c r="V558" s="2"/>
      <c r="W558" s="2"/>
      <c r="X558" s="2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</row>
    <row r="559" spans="1:83" x14ac:dyDescent="0.2">
      <c r="A559" s="9"/>
      <c r="B559" s="2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2"/>
      <c r="V559" s="2"/>
      <c r="W559" s="2"/>
      <c r="X559" s="2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</row>
    <row r="560" spans="1:83" x14ac:dyDescent="0.2">
      <c r="A560" s="9"/>
      <c r="B560" s="2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2"/>
      <c r="V560" s="2"/>
      <c r="W560" s="2"/>
      <c r="X560" s="2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</row>
    <row r="561" spans="1:83" x14ac:dyDescent="0.2">
      <c r="A561" s="9"/>
      <c r="B561" s="2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2"/>
      <c r="V561" s="2"/>
      <c r="W561" s="2"/>
      <c r="X561" s="2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</row>
    <row r="562" spans="1:83" x14ac:dyDescent="0.2">
      <c r="A562" s="9"/>
      <c r="B562" s="2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2"/>
      <c r="V562" s="2"/>
      <c r="W562" s="2"/>
      <c r="X562" s="2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</row>
    <row r="563" spans="1:83" x14ac:dyDescent="0.2">
      <c r="A563" s="9"/>
      <c r="B563" s="2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2"/>
      <c r="V563" s="2"/>
      <c r="W563" s="2"/>
      <c r="X563" s="2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</row>
    <row r="564" spans="1:83" x14ac:dyDescent="0.2">
      <c r="A564" s="9"/>
      <c r="B564" s="2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2"/>
      <c r="V564" s="2"/>
      <c r="W564" s="2"/>
      <c r="X564" s="2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</row>
    <row r="565" spans="1:83" x14ac:dyDescent="0.2">
      <c r="A565" s="9"/>
      <c r="B565" s="2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2"/>
      <c r="V565" s="2"/>
      <c r="W565" s="2"/>
      <c r="X565" s="2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</row>
    <row r="566" spans="1:83" x14ac:dyDescent="0.2">
      <c r="A566" s="9"/>
      <c r="B566" s="2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2"/>
      <c r="V566" s="2"/>
      <c r="W566" s="2"/>
      <c r="X566" s="2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</row>
    <row r="567" spans="1:83" x14ac:dyDescent="0.2">
      <c r="A567" s="9"/>
      <c r="B567" s="2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2"/>
      <c r="V567" s="2"/>
      <c r="W567" s="2"/>
      <c r="X567" s="2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</row>
    <row r="568" spans="1:83" x14ac:dyDescent="0.2">
      <c r="A568" s="9"/>
      <c r="B568" s="2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2"/>
      <c r="V568" s="2"/>
      <c r="W568" s="2"/>
      <c r="X568" s="2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</row>
    <row r="569" spans="1:83" x14ac:dyDescent="0.2">
      <c r="A569" s="9"/>
      <c r="B569" s="2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2"/>
      <c r="V569" s="2"/>
      <c r="W569" s="2"/>
      <c r="X569" s="2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</row>
    <row r="570" spans="1:83" x14ac:dyDescent="0.2">
      <c r="A570" s="9"/>
      <c r="B570" s="2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2"/>
      <c r="V570" s="2"/>
      <c r="W570" s="2"/>
      <c r="X570" s="2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</row>
    <row r="571" spans="1:83" x14ac:dyDescent="0.2">
      <c r="A571" s="9"/>
      <c r="B571" s="2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2"/>
      <c r="V571" s="2"/>
      <c r="W571" s="2"/>
      <c r="X571" s="2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</row>
    <row r="572" spans="1:83" x14ac:dyDescent="0.2">
      <c r="A572" s="9"/>
      <c r="B572" s="2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2"/>
      <c r="V572" s="2"/>
      <c r="W572" s="2"/>
      <c r="X572" s="2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</row>
    <row r="573" spans="1:83" x14ac:dyDescent="0.2">
      <c r="A573" s="9"/>
      <c r="B573" s="2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2"/>
      <c r="V573" s="2"/>
      <c r="W573" s="2"/>
      <c r="X573" s="2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</row>
    <row r="574" spans="1:83" x14ac:dyDescent="0.2">
      <c r="A574" s="9"/>
      <c r="B574" s="2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2"/>
      <c r="V574" s="2"/>
      <c r="W574" s="2"/>
      <c r="X574" s="2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</row>
    <row r="575" spans="1:83" x14ac:dyDescent="0.2">
      <c r="A575" s="9"/>
      <c r="B575" s="2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2"/>
      <c r="V575" s="2"/>
      <c r="W575" s="2"/>
      <c r="X575" s="2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</row>
    <row r="576" spans="1:83" x14ac:dyDescent="0.2">
      <c r="A576" s="9"/>
      <c r="B576" s="2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2"/>
      <c r="V576" s="2"/>
      <c r="W576" s="2"/>
      <c r="X576" s="2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</row>
    <row r="577" spans="1:83" x14ac:dyDescent="0.2">
      <c r="A577" s="9"/>
      <c r="B577" s="2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2"/>
      <c r="V577" s="2"/>
      <c r="W577" s="2"/>
      <c r="X577" s="2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</row>
    <row r="578" spans="1:83" x14ac:dyDescent="0.2">
      <c r="A578" s="9"/>
      <c r="B578" s="2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2"/>
      <c r="V578" s="2"/>
      <c r="W578" s="2"/>
      <c r="X578" s="2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</row>
    <row r="579" spans="1:83" x14ac:dyDescent="0.2">
      <c r="A579" s="9"/>
      <c r="B579" s="2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2"/>
      <c r="V579" s="2"/>
      <c r="W579" s="2"/>
      <c r="X579" s="2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</row>
    <row r="580" spans="1:83" x14ac:dyDescent="0.2">
      <c r="A580" s="9"/>
      <c r="B580" s="2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2"/>
      <c r="V580" s="2"/>
      <c r="W580" s="2"/>
      <c r="X580" s="2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</row>
    <row r="581" spans="1:83" x14ac:dyDescent="0.2">
      <c r="A581" s="9"/>
      <c r="B581" s="2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2"/>
      <c r="V581" s="2"/>
      <c r="W581" s="2"/>
      <c r="X581" s="2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</row>
    <row r="582" spans="1:83" x14ac:dyDescent="0.2">
      <c r="A582" s="9"/>
      <c r="B582" s="2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2"/>
      <c r="V582" s="2"/>
      <c r="W582" s="2"/>
      <c r="X582" s="2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</row>
    <row r="583" spans="1:83" x14ac:dyDescent="0.2">
      <c r="A583" s="9"/>
      <c r="B583" s="2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2"/>
      <c r="V583" s="2"/>
      <c r="W583" s="2"/>
      <c r="X583" s="2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</row>
    <row r="584" spans="1:83" x14ac:dyDescent="0.2">
      <c r="A584" s="9"/>
      <c r="B584" s="2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2"/>
      <c r="V584" s="2"/>
      <c r="W584" s="2"/>
      <c r="X584" s="2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</row>
    <row r="585" spans="1:83" x14ac:dyDescent="0.2">
      <c r="A585" s="9"/>
      <c r="B585" s="2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2"/>
      <c r="V585" s="2"/>
      <c r="W585" s="2"/>
      <c r="X585" s="2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</row>
    <row r="586" spans="1:83" x14ac:dyDescent="0.2">
      <c r="A586" s="9"/>
      <c r="B586" s="2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2"/>
      <c r="V586" s="2"/>
      <c r="W586" s="2"/>
      <c r="X586" s="2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</row>
    <row r="587" spans="1:83" x14ac:dyDescent="0.2">
      <c r="A587" s="9"/>
      <c r="B587" s="2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2"/>
      <c r="V587" s="2"/>
      <c r="W587" s="2"/>
      <c r="X587" s="2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</row>
    <row r="588" spans="1:83" x14ac:dyDescent="0.2">
      <c r="A588" s="9"/>
      <c r="B588" s="2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2"/>
      <c r="V588" s="2"/>
      <c r="W588" s="2"/>
      <c r="X588" s="2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</row>
    <row r="589" spans="1:83" x14ac:dyDescent="0.2">
      <c r="A589" s="9"/>
      <c r="B589" s="2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2"/>
      <c r="V589" s="2"/>
      <c r="W589" s="2"/>
      <c r="X589" s="2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</row>
    <row r="590" spans="1:83" x14ac:dyDescent="0.2">
      <c r="A590" s="9"/>
      <c r="B590" s="2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2"/>
      <c r="V590" s="2"/>
      <c r="W590" s="2"/>
      <c r="X590" s="2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</row>
    <row r="591" spans="1:83" x14ac:dyDescent="0.2">
      <c r="A591" s="9"/>
      <c r="B591" s="2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2"/>
      <c r="V591" s="2"/>
      <c r="W591" s="2"/>
      <c r="X591" s="2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</row>
    <row r="592" spans="1:83" x14ac:dyDescent="0.2">
      <c r="A592" s="9"/>
      <c r="B592" s="2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2"/>
      <c r="V592" s="2"/>
      <c r="W592" s="2"/>
      <c r="X592" s="2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</row>
    <row r="593" spans="1:83" x14ac:dyDescent="0.2">
      <c r="A593" s="9"/>
      <c r="B593" s="2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2"/>
      <c r="V593" s="2"/>
      <c r="W593" s="2"/>
      <c r="X593" s="2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</row>
    <row r="594" spans="1:83" x14ac:dyDescent="0.2">
      <c r="A594" s="9"/>
      <c r="B594" s="2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2"/>
      <c r="V594" s="2"/>
      <c r="W594" s="2"/>
      <c r="X594" s="2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</row>
    <row r="595" spans="1:83" x14ac:dyDescent="0.2">
      <c r="A595" s="9"/>
      <c r="B595" s="2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2"/>
      <c r="V595" s="2"/>
      <c r="W595" s="2"/>
      <c r="X595" s="2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</row>
    <row r="596" spans="1:83" x14ac:dyDescent="0.2">
      <c r="A596" s="9"/>
      <c r="B596" s="2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2"/>
      <c r="V596" s="2"/>
      <c r="W596" s="2"/>
      <c r="X596" s="2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</row>
    <row r="597" spans="1:83" x14ac:dyDescent="0.2">
      <c r="A597" s="9"/>
      <c r="B597" s="2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2"/>
      <c r="V597" s="2"/>
      <c r="W597" s="2"/>
      <c r="X597" s="2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</row>
    <row r="598" spans="1:83" x14ac:dyDescent="0.2">
      <c r="A598" s="9"/>
      <c r="B598" s="2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2"/>
      <c r="V598" s="2"/>
      <c r="W598" s="2"/>
      <c r="X598" s="2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</row>
    <row r="599" spans="1:83" x14ac:dyDescent="0.2">
      <c r="A599" s="9"/>
      <c r="B599" s="2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2"/>
      <c r="V599" s="2"/>
      <c r="W599" s="2"/>
      <c r="X599" s="2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</row>
    <row r="600" spans="1:83" x14ac:dyDescent="0.2">
      <c r="A600" s="9"/>
      <c r="B600" s="2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2"/>
      <c r="V600" s="2"/>
      <c r="W600" s="2"/>
      <c r="X600" s="2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</row>
    <row r="601" spans="1:83" x14ac:dyDescent="0.2">
      <c r="A601" s="9"/>
      <c r="B601" s="2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2"/>
      <c r="V601" s="2"/>
      <c r="W601" s="2"/>
      <c r="X601" s="2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</row>
    <row r="602" spans="1:83" x14ac:dyDescent="0.2">
      <c r="A602" s="9"/>
      <c r="B602" s="2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2"/>
      <c r="V602" s="2"/>
      <c r="W602" s="2"/>
      <c r="X602" s="2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</row>
    <row r="603" spans="1:83" x14ac:dyDescent="0.2">
      <c r="A603" s="9"/>
      <c r="B603" s="2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2"/>
      <c r="V603" s="2"/>
      <c r="W603" s="2"/>
      <c r="X603" s="2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</row>
    <row r="604" spans="1:83" x14ac:dyDescent="0.2">
      <c r="A604" s="9"/>
      <c r="B604" s="2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2"/>
      <c r="V604" s="2"/>
      <c r="W604" s="2"/>
      <c r="X604" s="2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</row>
    <row r="605" spans="1:83" x14ac:dyDescent="0.2">
      <c r="A605" s="9"/>
      <c r="B605" s="2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2"/>
      <c r="V605" s="2"/>
      <c r="W605" s="2"/>
      <c r="X605" s="2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</row>
    <row r="606" spans="1:83" x14ac:dyDescent="0.2">
      <c r="A606" s="9"/>
      <c r="B606" s="2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2"/>
      <c r="V606" s="2"/>
      <c r="W606" s="2"/>
      <c r="X606" s="2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</row>
    <row r="607" spans="1:83" x14ac:dyDescent="0.2">
      <c r="A607" s="9"/>
      <c r="B607" s="2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2"/>
      <c r="V607" s="2"/>
      <c r="W607" s="2"/>
      <c r="X607" s="2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</row>
    <row r="608" spans="1:83" x14ac:dyDescent="0.2">
      <c r="A608" s="9"/>
      <c r="B608" s="2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2"/>
      <c r="V608" s="2"/>
      <c r="W608" s="2"/>
      <c r="X608" s="2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</row>
    <row r="609" spans="1:83" x14ac:dyDescent="0.2">
      <c r="A609" s="9"/>
      <c r="B609" s="2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2"/>
      <c r="V609" s="2"/>
      <c r="W609" s="2"/>
      <c r="X609" s="2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</row>
    <row r="610" spans="1:83" x14ac:dyDescent="0.2">
      <c r="A610" s="9"/>
      <c r="B610" s="2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2"/>
      <c r="V610" s="2"/>
      <c r="W610" s="2"/>
      <c r="X610" s="2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</row>
    <row r="611" spans="1:83" x14ac:dyDescent="0.2">
      <c r="A611" s="9"/>
      <c r="B611" s="2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2"/>
      <c r="V611" s="2"/>
      <c r="W611" s="2"/>
      <c r="X611" s="2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</row>
    <row r="612" spans="1:83" x14ac:dyDescent="0.2">
      <c r="A612" s="9"/>
      <c r="B612" s="2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2"/>
      <c r="V612" s="2"/>
      <c r="W612" s="2"/>
      <c r="X612" s="2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</row>
    <row r="613" spans="1:83" x14ac:dyDescent="0.2">
      <c r="A613" s="9"/>
      <c r="B613" s="2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2"/>
      <c r="V613" s="2"/>
      <c r="W613" s="2"/>
      <c r="X613" s="2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</row>
    <row r="614" spans="1:83" x14ac:dyDescent="0.2">
      <c r="A614" s="9"/>
      <c r="B614" s="2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2"/>
      <c r="V614" s="2"/>
      <c r="W614" s="2"/>
      <c r="X614" s="2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</row>
    <row r="615" spans="1:83" x14ac:dyDescent="0.2">
      <c r="A615" s="9"/>
      <c r="B615" s="2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2"/>
      <c r="V615" s="2"/>
      <c r="W615" s="2"/>
      <c r="X615" s="2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</row>
    <row r="616" spans="1:83" x14ac:dyDescent="0.2">
      <c r="A616" s="9"/>
      <c r="B616" s="2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2"/>
      <c r="V616" s="2"/>
      <c r="W616" s="2"/>
      <c r="X616" s="2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</row>
    <row r="617" spans="1:83" x14ac:dyDescent="0.2">
      <c r="A617" s="9"/>
      <c r="B617" s="2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2"/>
      <c r="V617" s="2"/>
      <c r="W617" s="2"/>
      <c r="X617" s="2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</row>
    <row r="618" spans="1:83" x14ac:dyDescent="0.2">
      <c r="A618" s="9"/>
      <c r="B618" s="2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2"/>
      <c r="V618" s="2"/>
      <c r="W618" s="2"/>
      <c r="X618" s="2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</row>
    <row r="619" spans="1:83" x14ac:dyDescent="0.2">
      <c r="A619" s="9"/>
      <c r="B619" s="2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2"/>
      <c r="V619" s="2"/>
      <c r="W619" s="2"/>
      <c r="X619" s="2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</row>
    <row r="620" spans="1:83" x14ac:dyDescent="0.2">
      <c r="A620" s="9"/>
      <c r="B620" s="2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2"/>
      <c r="V620" s="2"/>
      <c r="W620" s="2"/>
      <c r="X620" s="2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</row>
    <row r="621" spans="1:83" x14ac:dyDescent="0.2">
      <c r="A621" s="9"/>
      <c r="B621" s="2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2"/>
      <c r="V621" s="2"/>
      <c r="W621" s="2"/>
      <c r="X621" s="2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</row>
    <row r="622" spans="1:83" x14ac:dyDescent="0.2">
      <c r="A622" s="9"/>
      <c r="B622" s="2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2"/>
      <c r="V622" s="2"/>
      <c r="W622" s="2"/>
      <c r="X622" s="2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</row>
    <row r="623" spans="1:83" x14ac:dyDescent="0.2">
      <c r="A623" s="9"/>
      <c r="B623" s="2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2"/>
      <c r="V623" s="2"/>
      <c r="W623" s="2"/>
      <c r="X623" s="2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</row>
    <row r="624" spans="1:83" x14ac:dyDescent="0.2">
      <c r="A624" s="9"/>
      <c r="B624" s="2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2"/>
      <c r="V624" s="2"/>
      <c r="W624" s="2"/>
      <c r="X624" s="2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</row>
    <row r="625" spans="1:83" x14ac:dyDescent="0.2">
      <c r="A625" s="9"/>
      <c r="B625" s="2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2"/>
      <c r="V625" s="2"/>
      <c r="W625" s="2"/>
      <c r="X625" s="2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</row>
    <row r="626" spans="1:83" x14ac:dyDescent="0.2">
      <c r="A626" s="9"/>
      <c r="B626" s="2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2"/>
      <c r="V626" s="2"/>
      <c r="W626" s="2"/>
      <c r="X626" s="2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</row>
    <row r="627" spans="1:83" x14ac:dyDescent="0.2">
      <c r="A627" s="9"/>
      <c r="B627" s="2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2"/>
      <c r="V627" s="2"/>
      <c r="W627" s="2"/>
      <c r="X627" s="2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</row>
    <row r="628" spans="1:83" x14ac:dyDescent="0.2">
      <c r="A628" s="9"/>
      <c r="B628" s="2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2"/>
      <c r="V628" s="2"/>
      <c r="W628" s="2"/>
      <c r="X628" s="2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</row>
    <row r="629" spans="1:83" x14ac:dyDescent="0.2">
      <c r="A629" s="9"/>
      <c r="B629" s="2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2"/>
      <c r="V629" s="2"/>
      <c r="W629" s="2"/>
      <c r="X629" s="2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</row>
    <row r="630" spans="1:83" x14ac:dyDescent="0.2">
      <c r="A630" s="9"/>
      <c r="B630" s="2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2"/>
      <c r="V630" s="2"/>
      <c r="W630" s="2"/>
      <c r="X630" s="2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</row>
    <row r="631" spans="1:83" x14ac:dyDescent="0.2">
      <c r="A631" s="9"/>
      <c r="B631" s="2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2"/>
      <c r="V631" s="2"/>
      <c r="W631" s="2"/>
      <c r="X631" s="2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</row>
    <row r="632" spans="1:83" x14ac:dyDescent="0.2">
      <c r="A632" s="9"/>
      <c r="B632" s="2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2"/>
      <c r="V632" s="2"/>
      <c r="W632" s="2"/>
      <c r="X632" s="2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</row>
    <row r="633" spans="1:83" x14ac:dyDescent="0.2">
      <c r="A633" s="9"/>
      <c r="B633" s="2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2"/>
      <c r="V633" s="2"/>
      <c r="W633" s="2"/>
      <c r="X633" s="2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</row>
    <row r="634" spans="1:83" x14ac:dyDescent="0.2">
      <c r="A634" s="9"/>
      <c r="B634" s="2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2"/>
      <c r="V634" s="2"/>
      <c r="W634" s="2"/>
      <c r="X634" s="2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</row>
    <row r="635" spans="1:83" x14ac:dyDescent="0.2">
      <c r="A635" s="9"/>
      <c r="B635" s="2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2"/>
      <c r="V635" s="2"/>
      <c r="W635" s="2"/>
      <c r="X635" s="2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</row>
    <row r="636" spans="1:83" x14ac:dyDescent="0.2">
      <c r="A636" s="9"/>
      <c r="B636" s="2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2"/>
      <c r="V636" s="2"/>
      <c r="W636" s="2"/>
      <c r="X636" s="2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</row>
    <row r="637" spans="1:83" x14ac:dyDescent="0.2">
      <c r="A637" s="9"/>
      <c r="B637" s="2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2"/>
      <c r="V637" s="2"/>
      <c r="W637" s="2"/>
      <c r="X637" s="2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</row>
    <row r="638" spans="1:83" x14ac:dyDescent="0.2">
      <c r="A638" s="9"/>
      <c r="B638" s="2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2"/>
      <c r="V638" s="2"/>
      <c r="W638" s="2"/>
      <c r="X638" s="2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</row>
    <row r="639" spans="1:83" x14ac:dyDescent="0.2">
      <c r="A639" s="9"/>
      <c r="B639" s="2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2"/>
      <c r="V639" s="2"/>
      <c r="W639" s="2"/>
      <c r="X639" s="2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</row>
    <row r="640" spans="1:83" x14ac:dyDescent="0.2">
      <c r="A640" s="9"/>
      <c r="B640" s="2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2"/>
      <c r="V640" s="2"/>
      <c r="W640" s="2"/>
      <c r="X640" s="2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</row>
    <row r="641" spans="1:83" x14ac:dyDescent="0.2">
      <c r="A641" s="9"/>
      <c r="B641" s="2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2"/>
      <c r="V641" s="2"/>
      <c r="W641" s="2"/>
      <c r="X641" s="2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</row>
    <row r="642" spans="1:83" x14ac:dyDescent="0.2">
      <c r="A642" s="9"/>
      <c r="B642" s="2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2"/>
      <c r="V642" s="2"/>
      <c r="W642" s="2"/>
      <c r="X642" s="2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</row>
    <row r="643" spans="1:83" x14ac:dyDescent="0.2">
      <c r="A643" s="9"/>
      <c r="B643" s="2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2"/>
      <c r="V643" s="2"/>
      <c r="W643" s="2"/>
      <c r="X643" s="2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</row>
    <row r="644" spans="1:83" x14ac:dyDescent="0.2">
      <c r="A644" s="9"/>
      <c r="B644" s="2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2"/>
      <c r="V644" s="2"/>
      <c r="W644" s="2"/>
      <c r="X644" s="2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</row>
    <row r="645" spans="1:83" x14ac:dyDescent="0.2">
      <c r="A645" s="9"/>
      <c r="B645" s="2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2"/>
      <c r="V645" s="2"/>
      <c r="W645" s="2"/>
      <c r="X645" s="2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</row>
    <row r="646" spans="1:83" x14ac:dyDescent="0.2">
      <c r="A646" s="9"/>
      <c r="B646" s="2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2"/>
      <c r="V646" s="2"/>
      <c r="W646" s="2"/>
      <c r="X646" s="2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</row>
    <row r="647" spans="1:83" x14ac:dyDescent="0.2">
      <c r="A647" s="9"/>
      <c r="B647" s="2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2"/>
      <c r="V647" s="2"/>
      <c r="W647" s="2"/>
      <c r="X647" s="2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</row>
    <row r="648" spans="1:83" x14ac:dyDescent="0.2">
      <c r="A648" s="9"/>
      <c r="B648" s="2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2"/>
      <c r="V648" s="2"/>
      <c r="W648" s="2"/>
      <c r="X648" s="2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</row>
    <row r="649" spans="1:83" x14ac:dyDescent="0.2">
      <c r="A649" s="9"/>
      <c r="B649" s="2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2"/>
      <c r="V649" s="2"/>
      <c r="W649" s="2"/>
      <c r="X649" s="2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</row>
    <row r="650" spans="1:83" x14ac:dyDescent="0.2">
      <c r="A650" s="9"/>
      <c r="B650" s="2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2"/>
      <c r="V650" s="2"/>
      <c r="W650" s="2"/>
      <c r="X650" s="2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</row>
    <row r="651" spans="1:83" x14ac:dyDescent="0.2">
      <c r="A651" s="9"/>
      <c r="B651" s="2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2"/>
      <c r="V651" s="2"/>
      <c r="W651" s="2"/>
      <c r="X651" s="2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</row>
    <row r="652" spans="1:83" x14ac:dyDescent="0.2">
      <c r="A652" s="9"/>
      <c r="B652" s="2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2"/>
      <c r="V652" s="2"/>
      <c r="W652" s="2"/>
      <c r="X652" s="2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</row>
    <row r="653" spans="1:83" x14ac:dyDescent="0.2">
      <c r="A653" s="9"/>
      <c r="B653" s="2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2"/>
      <c r="V653" s="2"/>
      <c r="W653" s="2"/>
      <c r="X653" s="2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</row>
    <row r="654" spans="1:83" x14ac:dyDescent="0.2">
      <c r="A654" s="9"/>
      <c r="B654" s="2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2"/>
      <c r="V654" s="2"/>
      <c r="W654" s="2"/>
      <c r="X654" s="2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</row>
    <row r="655" spans="1:83" x14ac:dyDescent="0.2">
      <c r="A655" s="9"/>
      <c r="B655" s="2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2"/>
      <c r="V655" s="2"/>
      <c r="W655" s="2"/>
      <c r="X655" s="2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</row>
    <row r="656" spans="1:83" x14ac:dyDescent="0.2">
      <c r="A656" s="9"/>
      <c r="B656" s="2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2"/>
      <c r="V656" s="2"/>
      <c r="W656" s="2"/>
      <c r="X656" s="2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</row>
    <row r="657" spans="1:83" x14ac:dyDescent="0.2">
      <c r="A657" s="9"/>
      <c r="B657" s="2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2"/>
      <c r="V657" s="2"/>
      <c r="W657" s="2"/>
      <c r="X657" s="2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</row>
    <row r="658" spans="1:83" x14ac:dyDescent="0.2">
      <c r="A658" s="9"/>
      <c r="B658" s="2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2"/>
      <c r="V658" s="2"/>
      <c r="W658" s="2"/>
      <c r="X658" s="2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</row>
    <row r="659" spans="1:83" x14ac:dyDescent="0.2">
      <c r="A659" s="9"/>
      <c r="B659" s="2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2"/>
      <c r="V659" s="2"/>
      <c r="W659" s="2"/>
      <c r="X659" s="2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</row>
    <row r="660" spans="1:83" x14ac:dyDescent="0.2">
      <c r="A660" s="9"/>
      <c r="B660" s="2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2"/>
      <c r="V660" s="2"/>
      <c r="W660" s="2"/>
      <c r="X660" s="2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</row>
    <row r="661" spans="1:83" x14ac:dyDescent="0.2">
      <c r="A661" s="9"/>
      <c r="B661" s="2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2"/>
      <c r="V661" s="2"/>
      <c r="W661" s="2"/>
      <c r="X661" s="2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</row>
    <row r="662" spans="1:83" x14ac:dyDescent="0.2">
      <c r="A662" s="9"/>
      <c r="B662" s="2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2"/>
      <c r="V662" s="2"/>
      <c r="W662" s="2"/>
      <c r="X662" s="2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</row>
    <row r="663" spans="1:83" x14ac:dyDescent="0.2">
      <c r="A663" s="9"/>
      <c r="B663" s="2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2"/>
      <c r="V663" s="2"/>
      <c r="W663" s="2"/>
      <c r="X663" s="2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</row>
    <row r="664" spans="1:83" x14ac:dyDescent="0.2">
      <c r="A664" s="9"/>
      <c r="B664" s="2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2"/>
      <c r="V664" s="2"/>
      <c r="W664" s="2"/>
      <c r="X664" s="2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</row>
    <row r="665" spans="1:83" x14ac:dyDescent="0.2">
      <c r="A665" s="9"/>
      <c r="B665" s="2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2"/>
      <c r="V665" s="2"/>
      <c r="W665" s="2"/>
      <c r="X665" s="2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</row>
    <row r="666" spans="1:83" x14ac:dyDescent="0.2">
      <c r="A666" s="9"/>
      <c r="B666" s="2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2"/>
      <c r="V666" s="2"/>
      <c r="W666" s="2"/>
      <c r="X666" s="2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</row>
    <row r="667" spans="1:83" x14ac:dyDescent="0.2">
      <c r="A667" s="9"/>
      <c r="B667" s="2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2"/>
      <c r="V667" s="2"/>
      <c r="W667" s="2"/>
      <c r="X667" s="2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</row>
    <row r="668" spans="1:83" x14ac:dyDescent="0.2">
      <c r="A668" s="9"/>
      <c r="B668" s="2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2"/>
      <c r="V668" s="2"/>
      <c r="W668" s="2"/>
      <c r="X668" s="2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</row>
    <row r="669" spans="1:83" x14ac:dyDescent="0.2">
      <c r="A669" s="9"/>
      <c r="B669" s="2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2"/>
      <c r="V669" s="2"/>
      <c r="W669" s="2"/>
      <c r="X669" s="2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</row>
    <row r="670" spans="1:83" x14ac:dyDescent="0.2">
      <c r="A670" s="9"/>
      <c r="B670" s="2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2"/>
      <c r="V670" s="2"/>
      <c r="W670" s="2"/>
      <c r="X670" s="2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</row>
    <row r="671" spans="1:83" x14ac:dyDescent="0.2">
      <c r="A671" s="9"/>
      <c r="B671" s="2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2"/>
      <c r="V671" s="2"/>
      <c r="W671" s="2"/>
      <c r="X671" s="2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</row>
    <row r="672" spans="1:83" x14ac:dyDescent="0.2">
      <c r="A672" s="9"/>
      <c r="B672" s="2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2"/>
      <c r="V672" s="2"/>
      <c r="W672" s="2"/>
      <c r="X672" s="2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</row>
    <row r="673" spans="1:83" x14ac:dyDescent="0.2">
      <c r="A673" s="9"/>
      <c r="B673" s="2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2"/>
      <c r="V673" s="2"/>
      <c r="W673" s="2"/>
      <c r="X673" s="2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</row>
    <row r="674" spans="1:83" x14ac:dyDescent="0.2">
      <c r="A674" s="9"/>
      <c r="B674" s="2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2"/>
      <c r="V674" s="2"/>
      <c r="W674" s="2"/>
      <c r="X674" s="2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</row>
    <row r="675" spans="1:83" x14ac:dyDescent="0.2">
      <c r="A675" s="9"/>
      <c r="B675" s="2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2"/>
      <c r="V675" s="2"/>
      <c r="W675" s="2"/>
      <c r="X675" s="2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</row>
    <row r="676" spans="1:83" x14ac:dyDescent="0.2">
      <c r="A676" s="9"/>
      <c r="B676" s="2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2"/>
      <c r="V676" s="2"/>
      <c r="W676" s="2"/>
      <c r="X676" s="2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</row>
    <row r="677" spans="1:83" x14ac:dyDescent="0.2">
      <c r="A677" s="9"/>
      <c r="B677" s="2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2"/>
      <c r="V677" s="2"/>
      <c r="W677" s="2"/>
      <c r="X677" s="2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</row>
    <row r="678" spans="1:83" x14ac:dyDescent="0.2">
      <c r="A678" s="9"/>
      <c r="B678" s="2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2"/>
      <c r="V678" s="2"/>
      <c r="W678" s="2"/>
      <c r="X678" s="2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</row>
    <row r="679" spans="1:83" x14ac:dyDescent="0.2">
      <c r="A679" s="9"/>
      <c r="B679" s="2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2"/>
      <c r="V679" s="2"/>
      <c r="W679" s="2"/>
      <c r="X679" s="2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</row>
    <row r="680" spans="1:83" x14ac:dyDescent="0.2">
      <c r="A680" s="9"/>
      <c r="B680" s="2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2"/>
      <c r="V680" s="2"/>
      <c r="W680" s="2"/>
      <c r="X680" s="2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</row>
    <row r="681" spans="1:83" x14ac:dyDescent="0.2">
      <c r="A681" s="9"/>
      <c r="B681" s="2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2"/>
      <c r="V681" s="2"/>
      <c r="W681" s="2"/>
      <c r="X681" s="2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</row>
    <row r="682" spans="1:83" x14ac:dyDescent="0.2">
      <c r="A682" s="9"/>
      <c r="B682" s="2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2"/>
      <c r="V682" s="2"/>
      <c r="W682" s="2"/>
      <c r="X682" s="2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</row>
    <row r="683" spans="1:83" x14ac:dyDescent="0.2">
      <c r="A683" s="9"/>
      <c r="B683" s="2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2"/>
      <c r="V683" s="2"/>
      <c r="W683" s="2"/>
      <c r="X683" s="2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</row>
    <row r="684" spans="1:83" x14ac:dyDescent="0.2">
      <c r="A684" s="9"/>
      <c r="B684" s="2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2"/>
      <c r="V684" s="2"/>
      <c r="W684" s="2"/>
      <c r="X684" s="2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</row>
    <row r="685" spans="1:83" x14ac:dyDescent="0.2">
      <c r="A685" s="9"/>
      <c r="B685" s="2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2"/>
      <c r="V685" s="2"/>
      <c r="W685" s="2"/>
      <c r="X685" s="2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</row>
    <row r="686" spans="1:83" x14ac:dyDescent="0.2">
      <c r="A686" s="9"/>
      <c r="B686" s="2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2"/>
      <c r="V686" s="2"/>
      <c r="W686" s="2"/>
      <c r="X686" s="2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</row>
    <row r="687" spans="1:83" x14ac:dyDescent="0.2">
      <c r="A687" s="9"/>
      <c r="B687" s="2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2"/>
      <c r="V687" s="2"/>
      <c r="W687" s="2"/>
      <c r="X687" s="2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</row>
    <row r="688" spans="1:83" x14ac:dyDescent="0.2">
      <c r="A688" s="9"/>
      <c r="B688" s="2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2"/>
      <c r="V688" s="2"/>
      <c r="W688" s="2"/>
      <c r="X688" s="2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</row>
    <row r="689" spans="1:83" x14ac:dyDescent="0.2">
      <c r="A689" s="9"/>
      <c r="B689" s="2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2"/>
      <c r="V689" s="2"/>
      <c r="W689" s="2"/>
      <c r="X689" s="2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</row>
    <row r="690" spans="1:83" x14ac:dyDescent="0.2">
      <c r="A690" s="9"/>
      <c r="B690" s="2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2"/>
      <c r="V690" s="2"/>
      <c r="W690" s="2"/>
      <c r="X690" s="2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</row>
    <row r="691" spans="1:83" x14ac:dyDescent="0.2">
      <c r="A691" s="9"/>
      <c r="B691" s="2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2"/>
      <c r="V691" s="2"/>
      <c r="W691" s="2"/>
      <c r="X691" s="2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</row>
    <row r="692" spans="1:83" x14ac:dyDescent="0.2">
      <c r="A692" s="9"/>
      <c r="B692" s="2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2"/>
      <c r="V692" s="2"/>
      <c r="W692" s="2"/>
      <c r="X692" s="2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</row>
    <row r="693" spans="1:83" x14ac:dyDescent="0.2">
      <c r="A693" s="9"/>
      <c r="B693" s="2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2"/>
      <c r="V693" s="2"/>
      <c r="W693" s="2"/>
      <c r="X693" s="2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</row>
    <row r="694" spans="1:83" x14ac:dyDescent="0.2">
      <c r="A694" s="9"/>
      <c r="B694" s="2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2"/>
      <c r="V694" s="2"/>
      <c r="W694" s="2"/>
      <c r="X694" s="2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</row>
    <row r="695" spans="1:83" x14ac:dyDescent="0.2">
      <c r="A695" s="9"/>
      <c r="B695" s="2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2"/>
      <c r="V695" s="2"/>
      <c r="W695" s="2"/>
      <c r="X695" s="2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</row>
    <row r="696" spans="1:83" x14ac:dyDescent="0.2">
      <c r="A696" s="9"/>
      <c r="B696" s="2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2"/>
      <c r="V696" s="2"/>
      <c r="W696" s="2"/>
      <c r="X696" s="2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</row>
    <row r="697" spans="1:83" x14ac:dyDescent="0.2">
      <c r="A697" s="9"/>
      <c r="B697" s="2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2"/>
      <c r="V697" s="2"/>
      <c r="W697" s="2"/>
      <c r="X697" s="2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</row>
    <row r="698" spans="1:83" x14ac:dyDescent="0.2">
      <c r="A698" s="9"/>
      <c r="B698" s="2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2"/>
      <c r="V698" s="2"/>
      <c r="W698" s="2"/>
      <c r="X698" s="2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</row>
    <row r="699" spans="1:83" x14ac:dyDescent="0.2">
      <c r="A699" s="9"/>
      <c r="B699" s="2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2"/>
      <c r="V699" s="2"/>
      <c r="W699" s="2"/>
      <c r="X699" s="2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</row>
    <row r="700" spans="1:83" x14ac:dyDescent="0.2">
      <c r="A700" s="9"/>
      <c r="B700" s="2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2"/>
      <c r="V700" s="2"/>
      <c r="W700" s="2"/>
      <c r="X700" s="2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</row>
    <row r="701" spans="1:83" x14ac:dyDescent="0.2">
      <c r="A701" s="9"/>
      <c r="B701" s="2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2"/>
      <c r="V701" s="2"/>
      <c r="W701" s="2"/>
      <c r="X701" s="2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</row>
    <row r="702" spans="1:83" x14ac:dyDescent="0.2">
      <c r="A702" s="9"/>
      <c r="B702" s="2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2"/>
      <c r="V702" s="2"/>
      <c r="W702" s="2"/>
      <c r="X702" s="2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</row>
    <row r="703" spans="1:83" x14ac:dyDescent="0.2">
      <c r="A703" s="9"/>
      <c r="B703" s="2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2"/>
      <c r="V703" s="2"/>
      <c r="W703" s="2"/>
      <c r="X703" s="2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</row>
    <row r="704" spans="1:83" x14ac:dyDescent="0.2">
      <c r="A704" s="9"/>
      <c r="B704" s="2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2"/>
      <c r="V704" s="2"/>
      <c r="W704" s="2"/>
      <c r="X704" s="2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</row>
    <row r="705" spans="1:83" x14ac:dyDescent="0.2">
      <c r="A705" s="9"/>
      <c r="B705" s="2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2"/>
      <c r="V705" s="2"/>
      <c r="W705" s="2"/>
      <c r="X705" s="2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</row>
    <row r="706" spans="1:83" x14ac:dyDescent="0.2">
      <c r="A706" s="9"/>
      <c r="B706" s="2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2"/>
      <c r="V706" s="2"/>
      <c r="W706" s="2"/>
      <c r="X706" s="2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</row>
    <row r="707" spans="1:83" x14ac:dyDescent="0.2">
      <c r="A707" s="9"/>
      <c r="B707" s="2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2"/>
      <c r="V707" s="2"/>
      <c r="W707" s="2"/>
      <c r="X707" s="2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</row>
    <row r="708" spans="1:83" x14ac:dyDescent="0.2">
      <c r="A708" s="9"/>
      <c r="B708" s="2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2"/>
      <c r="V708" s="2"/>
      <c r="W708" s="2"/>
      <c r="X708" s="2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</row>
    <row r="709" spans="1:83" x14ac:dyDescent="0.2">
      <c r="A709" s="9"/>
      <c r="B709" s="2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2"/>
      <c r="V709" s="2"/>
      <c r="W709" s="2"/>
      <c r="X709" s="2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</row>
    <row r="710" spans="1:83" x14ac:dyDescent="0.2">
      <c r="A710" s="9"/>
      <c r="B710" s="2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2"/>
      <c r="V710" s="2"/>
      <c r="W710" s="2"/>
      <c r="X710" s="2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</row>
    <row r="711" spans="1:83" x14ac:dyDescent="0.2">
      <c r="A711" s="9"/>
      <c r="B711" s="2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2"/>
      <c r="V711" s="2"/>
      <c r="W711" s="2"/>
      <c r="X711" s="2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</row>
    <row r="712" spans="1:83" x14ac:dyDescent="0.2">
      <c r="A712" s="9"/>
      <c r="B712" s="2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2"/>
      <c r="V712" s="2"/>
      <c r="W712" s="2"/>
      <c r="X712" s="2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</row>
    <row r="713" spans="1:83" x14ac:dyDescent="0.2">
      <c r="A713" s="9"/>
      <c r="B713" s="2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2"/>
      <c r="V713" s="2"/>
      <c r="W713" s="2"/>
      <c r="X713" s="2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</row>
    <row r="714" spans="1:83" x14ac:dyDescent="0.2">
      <c r="A714" s="9"/>
      <c r="B714" s="2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2"/>
      <c r="V714" s="2"/>
      <c r="W714" s="2"/>
      <c r="X714" s="2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</row>
    <row r="715" spans="1:83" x14ac:dyDescent="0.2">
      <c r="A715" s="9"/>
      <c r="B715" s="2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2"/>
      <c r="V715" s="2"/>
      <c r="W715" s="2"/>
      <c r="X715" s="2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</row>
    <row r="716" spans="1:83" x14ac:dyDescent="0.2">
      <c r="A716" s="9"/>
      <c r="B716" s="2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2"/>
      <c r="V716" s="2"/>
      <c r="W716" s="2"/>
      <c r="X716" s="2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</row>
    <row r="717" spans="1:83" x14ac:dyDescent="0.2">
      <c r="A717" s="9"/>
      <c r="B717" s="2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2"/>
      <c r="V717" s="2"/>
      <c r="W717" s="2"/>
      <c r="X717" s="2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</row>
    <row r="718" spans="1:83" x14ac:dyDescent="0.2">
      <c r="A718" s="9"/>
      <c r="B718" s="2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2"/>
      <c r="V718" s="2"/>
      <c r="W718" s="2"/>
      <c r="X718" s="2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</row>
    <row r="719" spans="1:83" x14ac:dyDescent="0.2">
      <c r="A719" s="9"/>
      <c r="B719" s="2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2"/>
      <c r="V719" s="2"/>
      <c r="W719" s="2"/>
      <c r="X719" s="2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</row>
    <row r="720" spans="1:83" x14ac:dyDescent="0.2">
      <c r="A720" s="9"/>
      <c r="B720" s="2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2"/>
      <c r="V720" s="2"/>
      <c r="W720" s="2"/>
      <c r="X720" s="2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</row>
    <row r="721" spans="1:83" x14ac:dyDescent="0.2">
      <c r="A721" s="9"/>
      <c r="B721" s="2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2"/>
      <c r="V721" s="2"/>
      <c r="W721" s="2"/>
      <c r="X721" s="2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</row>
    <row r="722" spans="1:83" x14ac:dyDescent="0.2">
      <c r="A722" s="9"/>
      <c r="B722" s="2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2"/>
      <c r="V722" s="2"/>
      <c r="W722" s="2"/>
      <c r="X722" s="2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</row>
    <row r="723" spans="1:83" x14ac:dyDescent="0.2">
      <c r="A723" s="9"/>
      <c r="B723" s="2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2"/>
      <c r="V723" s="2"/>
      <c r="W723" s="2"/>
      <c r="X723" s="2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</row>
    <row r="724" spans="1:83" x14ac:dyDescent="0.2">
      <c r="A724" s="9"/>
      <c r="B724" s="2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2"/>
      <c r="V724" s="2"/>
      <c r="W724" s="2"/>
      <c r="X724" s="2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</row>
    <row r="725" spans="1:83" x14ac:dyDescent="0.2">
      <c r="A725" s="9"/>
      <c r="B725" s="2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2"/>
      <c r="V725" s="2"/>
      <c r="W725" s="2"/>
      <c r="X725" s="2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</row>
    <row r="726" spans="1:83" x14ac:dyDescent="0.2">
      <c r="A726" s="9"/>
      <c r="B726" s="2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2"/>
      <c r="V726" s="2"/>
      <c r="W726" s="2"/>
      <c r="X726" s="2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</row>
    <row r="727" spans="1:83" x14ac:dyDescent="0.2">
      <c r="A727" s="9"/>
      <c r="B727" s="2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2"/>
      <c r="V727" s="2"/>
      <c r="W727" s="2"/>
      <c r="X727" s="2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</row>
    <row r="728" spans="1:83" x14ac:dyDescent="0.2">
      <c r="A728" s="9"/>
      <c r="B728" s="2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2"/>
      <c r="V728" s="2"/>
      <c r="W728" s="2"/>
      <c r="X728" s="2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</row>
    <row r="729" spans="1:83" x14ac:dyDescent="0.2">
      <c r="A729" s="9"/>
      <c r="B729" s="2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2"/>
      <c r="V729" s="2"/>
      <c r="W729" s="2"/>
      <c r="X729" s="2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</row>
    <row r="730" spans="1:83" x14ac:dyDescent="0.2">
      <c r="A730" s="9"/>
      <c r="B730" s="2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2"/>
      <c r="V730" s="2"/>
      <c r="W730" s="2"/>
      <c r="X730" s="2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</row>
    <row r="731" spans="1:83" x14ac:dyDescent="0.2">
      <c r="A731" s="9"/>
      <c r="B731" s="2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2"/>
      <c r="V731" s="2"/>
      <c r="W731" s="2"/>
      <c r="X731" s="2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</row>
    <row r="732" spans="1:83" x14ac:dyDescent="0.2">
      <c r="A732" s="9"/>
      <c r="B732" s="2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2"/>
      <c r="V732" s="2"/>
      <c r="W732" s="2"/>
      <c r="X732" s="2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</row>
    <row r="733" spans="1:83" x14ac:dyDescent="0.2">
      <c r="A733" s="9"/>
      <c r="B733" s="2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2"/>
      <c r="V733" s="2"/>
      <c r="W733" s="2"/>
      <c r="X733" s="2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</row>
    <row r="734" spans="1:83" x14ac:dyDescent="0.2">
      <c r="A734" s="9"/>
      <c r="B734" s="2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2"/>
      <c r="V734" s="2"/>
      <c r="W734" s="2"/>
      <c r="X734" s="2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</row>
    <row r="735" spans="1:83" x14ac:dyDescent="0.2">
      <c r="A735" s="9"/>
      <c r="B735" s="2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2"/>
      <c r="V735" s="2"/>
      <c r="W735" s="2"/>
      <c r="X735" s="2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</row>
    <row r="736" spans="1:83" x14ac:dyDescent="0.2">
      <c r="B736" s="1"/>
    </row>
    <row r="737" spans="2:2" x14ac:dyDescent="0.2">
      <c r="B737" s="1"/>
    </row>
    <row r="738" spans="2:2" x14ac:dyDescent="0.2">
      <c r="B738" s="1"/>
    </row>
    <row r="739" spans="2:2" x14ac:dyDescent="0.2">
      <c r="B739" s="1"/>
    </row>
  </sheetData>
  <printOptions gridLines="1"/>
  <pageMargins left="0.7" right="0.7" top="0.78740157499999996" bottom="0.78740157499999996" header="0.3" footer="0.3"/>
  <pageSetup paperSize="9" orientation="portrait" r:id="rId1"/>
  <ignoredErrors>
    <ignoredError sqref="C208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5"/>
  <sheetViews>
    <sheetView tabSelected="1" workbookViewId="0">
      <selection activeCell="I18" sqref="I18"/>
    </sheetView>
  </sheetViews>
  <sheetFormatPr defaultColWidth="11.42578125" defaultRowHeight="12.75" x14ac:dyDescent="0.2"/>
  <cols>
    <col min="1" max="1" width="4.7109375" customWidth="1"/>
    <col min="2" max="2" width="23.7109375" customWidth="1"/>
    <col min="3" max="3" width="16.28515625" customWidth="1"/>
    <col min="4" max="4" width="13.28515625" customWidth="1"/>
    <col min="5" max="5" width="22.42578125" customWidth="1"/>
    <col min="8" max="8" width="5" style="1" customWidth="1"/>
    <col min="11" max="11" width="15.7109375" customWidth="1"/>
    <col min="12" max="12" width="13.85546875" style="1" customWidth="1"/>
    <col min="15" max="15" width="13.140625" customWidth="1"/>
  </cols>
  <sheetData>
    <row r="1" spans="1:24" x14ac:dyDescent="0.2">
      <c r="A1" s="9"/>
      <c r="B1" s="9"/>
      <c r="C1" s="9"/>
      <c r="D1" s="9"/>
      <c r="E1" s="9"/>
      <c r="F1" s="9"/>
      <c r="G1" s="9"/>
      <c r="H1" s="2"/>
      <c r="I1" s="9"/>
      <c r="J1" s="9"/>
      <c r="K1" s="9"/>
      <c r="L1" s="2"/>
      <c r="M1" s="9"/>
      <c r="N1" s="85"/>
      <c r="O1" s="85"/>
      <c r="P1" s="85"/>
      <c r="Q1" s="9"/>
      <c r="R1" s="9"/>
      <c r="S1" s="9"/>
      <c r="T1" s="9"/>
      <c r="U1" s="9"/>
      <c r="V1" s="9"/>
      <c r="W1" s="9"/>
      <c r="X1" s="9"/>
    </row>
    <row r="2" spans="1:24" ht="18" x14ac:dyDescent="0.2">
      <c r="A2" s="9"/>
      <c r="B2" s="133" t="s">
        <v>108</v>
      </c>
      <c r="C2" s="82"/>
      <c r="D2" s="9"/>
      <c r="E2" s="9"/>
      <c r="F2" s="9"/>
      <c r="G2" s="9"/>
      <c r="H2" s="2"/>
      <c r="I2" s="9"/>
      <c r="J2" s="9"/>
      <c r="K2" s="9"/>
      <c r="L2" s="2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x14ac:dyDescent="0.2">
      <c r="A3" s="9"/>
      <c r="B3" s="9"/>
      <c r="C3" s="9"/>
      <c r="D3" s="9"/>
      <c r="E3" s="9"/>
      <c r="F3" s="9"/>
      <c r="G3" s="9"/>
      <c r="H3" s="2"/>
      <c r="I3" s="9"/>
      <c r="J3" s="9"/>
      <c r="K3" s="9"/>
      <c r="L3" s="2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x14ac:dyDescent="0.2">
      <c r="A4" s="9"/>
      <c r="B4" s="9"/>
      <c r="C4" s="97" t="s">
        <v>74</v>
      </c>
      <c r="D4" s="9"/>
      <c r="E4" s="9" t="s">
        <v>78</v>
      </c>
      <c r="F4" s="9"/>
      <c r="G4" s="99">
        <v>1.42</v>
      </c>
      <c r="H4" s="9"/>
      <c r="I4" s="93" t="s">
        <v>107</v>
      </c>
      <c r="J4" s="86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x14ac:dyDescent="0.2">
      <c r="A5" s="9"/>
      <c r="B5" s="9"/>
      <c r="C5" s="9"/>
      <c r="D5" s="9"/>
      <c r="E5" s="9" t="s">
        <v>81</v>
      </c>
      <c r="F5" s="87"/>
      <c r="G5" s="88">
        <f>300/G4</f>
        <v>211.26760563380282</v>
      </c>
      <c r="H5" s="9"/>
      <c r="I5" s="86" t="s">
        <v>71</v>
      </c>
      <c r="J5" s="101">
        <f>300/(1.706*C7)</f>
        <v>1.2297198698136564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x14ac:dyDescent="0.2">
      <c r="A6" s="9"/>
      <c r="B6" s="83" t="s">
        <v>79</v>
      </c>
      <c r="C6" s="98">
        <v>422.5</v>
      </c>
      <c r="D6" s="84"/>
      <c r="E6" s="9"/>
      <c r="F6" s="87"/>
      <c r="G6" s="90"/>
      <c r="H6" s="9"/>
      <c r="I6" s="86" t="s">
        <v>72</v>
      </c>
      <c r="J6" s="101">
        <f>300/(1.306*C7)</f>
        <v>1.6063568896646996</v>
      </c>
      <c r="K6" s="9"/>
      <c r="L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x14ac:dyDescent="0.2">
      <c r="A7" s="9"/>
      <c r="B7" s="83" t="s">
        <v>80</v>
      </c>
      <c r="C7" s="98">
        <v>143</v>
      </c>
      <c r="D7" s="84"/>
      <c r="E7" s="9"/>
      <c r="F7" s="87"/>
      <c r="G7" s="90"/>
      <c r="H7" s="9"/>
      <c r="I7" s="86" t="s">
        <v>73</v>
      </c>
      <c r="J7" s="101">
        <f>300/(1.01*C7)</f>
        <v>2.077130790002077</v>
      </c>
      <c r="K7" s="9"/>
      <c r="L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x14ac:dyDescent="0.2">
      <c r="A8" s="9"/>
      <c r="B8" s="89"/>
      <c r="C8" s="9"/>
      <c r="D8" s="84"/>
      <c r="E8" s="9" t="s">
        <v>82</v>
      </c>
      <c r="F8" s="87"/>
      <c r="G8" s="88">
        <f>1.706*C7</f>
        <v>243.958</v>
      </c>
      <c r="H8" s="9"/>
      <c r="I8" s="9"/>
      <c r="J8" s="2"/>
      <c r="K8" s="9"/>
      <c r="L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x14ac:dyDescent="0.2">
      <c r="A9" s="9"/>
      <c r="B9" s="89"/>
      <c r="C9" s="9"/>
      <c r="D9" s="84"/>
      <c r="E9" s="93" t="s">
        <v>77</v>
      </c>
      <c r="F9" s="94"/>
      <c r="G9" s="95">
        <f>1/SQRT((1/G5)*(1/G5)-(1/G8)*(1/G8))</f>
        <v>422.49789892265665</v>
      </c>
      <c r="H9" s="9"/>
      <c r="I9" s="9"/>
      <c r="J9" s="2"/>
      <c r="K9" s="9"/>
      <c r="L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x14ac:dyDescent="0.2">
      <c r="A10" s="9"/>
      <c r="B10" s="89"/>
      <c r="C10" s="92"/>
      <c r="D10" s="84"/>
      <c r="E10" s="9"/>
      <c r="F10" s="91"/>
      <c r="G10" s="86"/>
      <c r="H10" s="85"/>
      <c r="I10" s="9"/>
      <c r="J10" s="2"/>
      <c r="K10" s="9"/>
      <c r="L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x14ac:dyDescent="0.2">
      <c r="A11" s="9"/>
      <c r="B11" s="9"/>
      <c r="C11" s="9"/>
      <c r="D11" s="9"/>
      <c r="E11" s="9" t="s">
        <v>75</v>
      </c>
      <c r="F11" s="87"/>
      <c r="G11" s="100">
        <f>G5/4</f>
        <v>52.816901408450704</v>
      </c>
      <c r="H11" s="9"/>
      <c r="I11" s="9"/>
      <c r="J11" s="2"/>
      <c r="K11" s="9"/>
      <c r="L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x14ac:dyDescent="0.2">
      <c r="A12" s="9"/>
      <c r="B12" s="9"/>
      <c r="C12" s="9"/>
      <c r="D12" s="9"/>
      <c r="E12" s="96" t="s">
        <v>76</v>
      </c>
      <c r="F12" s="87"/>
      <c r="G12" s="100">
        <f>IF(C6&gt;G9,G9/4,G5/4+(G9-G5)/4/G9*C6)</f>
        <v>105.62447473066416</v>
      </c>
      <c r="H12" s="9"/>
      <c r="I12" s="9"/>
      <c r="J12" s="2"/>
      <c r="K12" s="9"/>
      <c r="L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x14ac:dyDescent="0.2">
      <c r="A13" s="9"/>
      <c r="B13" s="9"/>
      <c r="C13" s="9"/>
      <c r="D13" s="9"/>
      <c r="E13" s="9"/>
      <c r="F13" s="9"/>
      <c r="G13" s="2"/>
      <c r="H13" s="9"/>
      <c r="I13" s="9"/>
      <c r="J13" s="2"/>
      <c r="K13" s="9"/>
      <c r="L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x14ac:dyDescent="0.2">
      <c r="A14" s="9"/>
      <c r="B14" s="9"/>
      <c r="C14" s="9"/>
      <c r="D14" s="9"/>
      <c r="E14" s="9"/>
      <c r="F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x14ac:dyDescent="0.2">
      <c r="A15" s="9"/>
      <c r="B15" s="9"/>
      <c r="C15" s="9"/>
      <c r="D15" s="9"/>
      <c r="E15" s="9"/>
      <c r="F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x14ac:dyDescent="0.2">
      <c r="A16" s="9"/>
      <c r="B16" s="9"/>
      <c r="C16" s="9"/>
      <c r="D16" s="9"/>
      <c r="E16" s="9"/>
      <c r="F16" s="9"/>
      <c r="G16" s="9"/>
      <c r="H16" s="2"/>
      <c r="I16" s="9"/>
      <c r="J16" s="9"/>
      <c r="K16" s="9"/>
      <c r="L16" s="2"/>
      <c r="M16" s="9"/>
      <c r="N16" s="85"/>
      <c r="O16" s="85"/>
      <c r="P16" s="85"/>
      <c r="Q16" s="9"/>
      <c r="R16" s="9"/>
      <c r="S16" s="9"/>
      <c r="T16" s="9"/>
      <c r="U16" s="9"/>
      <c r="V16" s="9"/>
      <c r="W16" s="9"/>
      <c r="X16" s="9"/>
    </row>
    <row r="17" spans="1:24" x14ac:dyDescent="0.2">
      <c r="A17" s="9"/>
      <c r="B17" s="9"/>
      <c r="C17" s="9"/>
      <c r="D17" s="9"/>
      <c r="E17" s="9"/>
      <c r="F17" s="9"/>
      <c r="G17" s="9"/>
      <c r="H17" s="2"/>
      <c r="I17" s="9"/>
      <c r="J17" s="9"/>
      <c r="K17" s="9"/>
      <c r="L17" s="2"/>
      <c r="M17" s="9"/>
      <c r="N17" s="9"/>
      <c r="O17" s="85"/>
      <c r="P17" s="85"/>
      <c r="Q17" s="9"/>
      <c r="R17" s="9"/>
      <c r="S17" s="9"/>
      <c r="T17" s="9"/>
      <c r="U17" s="9"/>
      <c r="V17" s="9"/>
      <c r="W17" s="9"/>
      <c r="X17" s="9"/>
    </row>
    <row r="18" spans="1:24" x14ac:dyDescent="0.2">
      <c r="A18" s="9"/>
      <c r="B18" s="9"/>
      <c r="C18" s="9"/>
      <c r="D18" s="9"/>
      <c r="E18" s="9"/>
      <c r="F18" s="9"/>
      <c r="G18" s="9"/>
      <c r="H18" s="2"/>
      <c r="I18" s="9"/>
      <c r="J18" s="9"/>
      <c r="K18" s="9"/>
      <c r="L18" s="2"/>
      <c r="M18" s="9"/>
      <c r="N18" s="9"/>
      <c r="O18" s="85"/>
      <c r="P18" s="85"/>
      <c r="Q18" s="9"/>
      <c r="R18" s="9"/>
      <c r="S18" s="9"/>
      <c r="T18" s="9"/>
      <c r="U18" s="9"/>
      <c r="V18" s="9"/>
      <c r="W18" s="9"/>
      <c r="X18" s="9"/>
    </row>
    <row r="19" spans="1:24" x14ac:dyDescent="0.2">
      <c r="A19" s="9"/>
      <c r="B19" s="9"/>
      <c r="C19" s="9"/>
      <c r="D19" s="9"/>
      <c r="E19" s="9"/>
      <c r="F19" s="9"/>
      <c r="G19" s="9"/>
      <c r="H19" s="2"/>
      <c r="I19" s="9"/>
      <c r="J19" s="9"/>
      <c r="K19" s="9"/>
      <c r="L19" s="2"/>
      <c r="M19" s="9"/>
      <c r="N19" s="9"/>
      <c r="O19" s="85"/>
      <c r="P19" s="85"/>
      <c r="Q19" s="9"/>
      <c r="R19" s="9"/>
      <c r="S19" s="9"/>
      <c r="T19" s="9"/>
      <c r="U19" s="9"/>
      <c r="V19" s="9"/>
      <c r="W19" s="9"/>
      <c r="X19" s="9"/>
    </row>
    <row r="20" spans="1:24" x14ac:dyDescent="0.2">
      <c r="A20" s="9"/>
      <c r="B20" s="9"/>
      <c r="C20" s="9"/>
      <c r="D20" s="9"/>
      <c r="E20" s="9"/>
      <c r="F20" s="9"/>
      <c r="G20" s="9"/>
      <c r="H20" s="2"/>
      <c r="I20" s="9"/>
      <c r="J20" s="9"/>
      <c r="K20" s="9"/>
      <c r="L20" s="2"/>
      <c r="M20" s="9"/>
      <c r="N20" s="85"/>
      <c r="O20" s="85"/>
      <c r="P20" s="85"/>
      <c r="Q20" s="9"/>
      <c r="R20" s="9"/>
      <c r="S20" s="9"/>
      <c r="T20" s="9"/>
      <c r="U20" s="9"/>
      <c r="V20" s="9"/>
      <c r="W20" s="9"/>
      <c r="X20" s="9"/>
    </row>
    <row r="21" spans="1:24" x14ac:dyDescent="0.2">
      <c r="A21" s="9"/>
      <c r="B21" s="47"/>
      <c r="C21" s="47"/>
      <c r="D21" s="47"/>
      <c r="E21" s="47"/>
      <c r="F21" s="47"/>
      <c r="G21" s="47"/>
      <c r="H21" s="36"/>
      <c r="I21" s="47"/>
      <c r="J21" s="47"/>
      <c r="K21" s="9"/>
      <c r="L21" s="2"/>
      <c r="M21" s="9"/>
      <c r="N21" s="85"/>
      <c r="O21" s="85"/>
      <c r="P21" s="85"/>
      <c r="Q21" s="9"/>
      <c r="R21" s="9"/>
      <c r="S21" s="9"/>
      <c r="T21" s="9"/>
      <c r="U21" s="9"/>
      <c r="V21" s="9"/>
      <c r="W21" s="9"/>
      <c r="X21" s="9"/>
    </row>
    <row r="22" spans="1:24" x14ac:dyDescent="0.2">
      <c r="A22" s="9"/>
      <c r="B22" s="9"/>
      <c r="C22" s="9"/>
      <c r="D22" s="9"/>
      <c r="E22" s="2"/>
      <c r="F22" s="9"/>
      <c r="G22" s="9"/>
      <c r="H22" s="2"/>
      <c r="I22" s="9"/>
      <c r="J22" s="9"/>
      <c r="K22" s="9"/>
      <c r="L22" s="2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x14ac:dyDescent="0.2">
      <c r="A23" s="9"/>
      <c r="B23" s="9"/>
      <c r="C23" s="9"/>
      <c r="D23" s="9"/>
      <c r="E23" s="2"/>
      <c r="F23" s="9"/>
      <c r="G23" s="9"/>
      <c r="H23" s="2"/>
      <c r="I23" s="9"/>
      <c r="J23" s="9"/>
      <c r="K23" s="9"/>
      <c r="L23" s="2"/>
      <c r="M23" s="9"/>
      <c r="N23" s="9"/>
      <c r="O23" s="9"/>
      <c r="P23" s="9"/>
      <c r="Q23" s="9"/>
      <c r="R23" s="9"/>
      <c r="S23" s="9"/>
      <c r="T23" s="9"/>
    </row>
    <row r="24" spans="1:24" x14ac:dyDescent="0.2">
      <c r="A24" s="9"/>
      <c r="B24" s="9"/>
      <c r="C24" s="9"/>
      <c r="D24" s="9"/>
      <c r="E24" s="2"/>
      <c r="F24" s="9"/>
      <c r="G24" s="9"/>
      <c r="H24" s="2"/>
      <c r="I24" s="9"/>
      <c r="J24" s="9"/>
      <c r="K24" s="9"/>
      <c r="L24" s="2"/>
      <c r="M24" s="9"/>
      <c r="N24" s="9"/>
      <c r="O24" s="9"/>
      <c r="P24" s="9"/>
      <c r="Q24" s="9"/>
      <c r="R24" s="9"/>
      <c r="S24" s="9"/>
      <c r="T24" s="9"/>
    </row>
    <row r="25" spans="1:24" x14ac:dyDescent="0.2">
      <c r="A25" s="9"/>
      <c r="B25" s="9"/>
      <c r="C25" s="9"/>
      <c r="D25" s="9"/>
      <c r="E25" s="2"/>
      <c r="F25" s="9"/>
      <c r="G25" s="9"/>
      <c r="H25" s="2"/>
      <c r="I25" s="9"/>
      <c r="J25" s="9"/>
      <c r="K25" s="9"/>
      <c r="L25" s="2"/>
      <c r="M25" s="9"/>
      <c r="N25" s="9"/>
      <c r="O25" s="9"/>
      <c r="P25" s="9"/>
      <c r="Q25" s="9"/>
      <c r="R25" s="9"/>
      <c r="S25" s="9"/>
      <c r="T25" s="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208"/>
  <sheetViews>
    <sheetView workbookViewId="0">
      <selection activeCell="G28" sqref="G28"/>
    </sheetView>
  </sheetViews>
  <sheetFormatPr defaultColWidth="11.42578125" defaultRowHeight="12.75" x14ac:dyDescent="0.2"/>
  <cols>
    <col min="5" max="5" width="6.5703125" customWidth="1"/>
    <col min="6" max="6" width="17.28515625" style="1" customWidth="1"/>
    <col min="7" max="7" width="11.5703125" style="1"/>
    <col min="8" max="8" width="16.7109375" style="1" customWidth="1"/>
    <col min="9" max="9" width="12.5703125" style="1" customWidth="1"/>
    <col min="10" max="12" width="11.5703125" style="1"/>
  </cols>
  <sheetData>
    <row r="1" spans="1:38" x14ac:dyDescent="0.2">
      <c r="A1" s="9"/>
      <c r="B1" s="9"/>
      <c r="C1" s="9"/>
      <c r="D1" s="9"/>
      <c r="E1" s="9"/>
      <c r="F1" s="2"/>
      <c r="G1" s="2"/>
      <c r="H1" s="2"/>
      <c r="I1" s="2"/>
      <c r="J1" s="2"/>
      <c r="K1" s="2"/>
      <c r="L1" s="2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1:38" x14ac:dyDescent="0.2">
      <c r="A2" s="9"/>
      <c r="B2" s="9"/>
      <c r="C2" s="9"/>
      <c r="D2" s="9"/>
      <c r="E2" s="9"/>
      <c r="F2" s="2"/>
      <c r="G2" s="2"/>
      <c r="H2" s="2"/>
      <c r="I2" s="2"/>
      <c r="J2" s="2"/>
      <c r="K2" s="2"/>
      <c r="L2" s="2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8" ht="18" x14ac:dyDescent="0.2">
      <c r="A3" s="9"/>
      <c r="B3" s="9"/>
      <c r="C3" s="9"/>
      <c r="D3" s="102" t="s">
        <v>85</v>
      </c>
      <c r="E3" s="9"/>
      <c r="F3" s="2"/>
      <c r="G3" s="2"/>
      <c r="H3" s="2"/>
      <c r="I3" s="2"/>
      <c r="J3" s="2"/>
      <c r="K3" s="2"/>
      <c r="L3" s="2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38" x14ac:dyDescent="0.2">
      <c r="A4" s="9"/>
      <c r="B4" s="9"/>
      <c r="C4" s="9"/>
      <c r="D4" s="9"/>
      <c r="E4" s="9"/>
      <c r="F4" s="2"/>
      <c r="G4" s="2"/>
      <c r="H4" s="2"/>
      <c r="I4" s="2"/>
      <c r="J4" s="2"/>
      <c r="K4" s="2"/>
      <c r="L4" s="2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38" s="28" customFormat="1" ht="13.5" thickBot="1" x14ac:dyDescent="0.25">
      <c r="A5" s="3"/>
      <c r="B5" s="3"/>
      <c r="C5" s="3"/>
      <c r="D5" s="103" t="s">
        <v>90</v>
      </c>
      <c r="E5" s="104"/>
      <c r="F5" s="104" t="s">
        <v>91</v>
      </c>
      <c r="G5" s="104" t="s">
        <v>92</v>
      </c>
      <c r="H5" s="104" t="s">
        <v>83</v>
      </c>
      <c r="I5" s="104" t="s">
        <v>84</v>
      </c>
      <c r="J5" s="104"/>
      <c r="K5" s="104"/>
      <c r="L5" s="10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x14ac:dyDescent="0.2">
      <c r="A6" s="9"/>
      <c r="B6" s="9"/>
      <c r="C6" s="9"/>
      <c r="D6" s="9" t="s">
        <v>86</v>
      </c>
      <c r="E6" s="26"/>
      <c r="F6" s="5">
        <v>155</v>
      </c>
      <c r="G6" s="5">
        <v>160</v>
      </c>
      <c r="H6" s="5">
        <v>155</v>
      </c>
      <c r="I6" s="5">
        <v>155</v>
      </c>
      <c r="J6" s="5"/>
      <c r="K6" s="5"/>
      <c r="L6" s="5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x14ac:dyDescent="0.2">
      <c r="A7" s="9"/>
      <c r="B7" s="9"/>
      <c r="C7" s="9"/>
      <c r="D7" s="9" t="s">
        <v>87</v>
      </c>
      <c r="E7" s="26"/>
      <c r="F7" s="5">
        <v>320</v>
      </c>
      <c r="G7" s="5" t="s">
        <v>93</v>
      </c>
      <c r="H7" s="5">
        <v>351</v>
      </c>
      <c r="I7" s="5">
        <v>352</v>
      </c>
      <c r="J7" s="5"/>
      <c r="K7" s="5"/>
      <c r="L7" s="5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</row>
    <row r="8" spans="1:38" x14ac:dyDescent="0.2">
      <c r="A8" s="9"/>
      <c r="B8" s="9"/>
      <c r="C8" s="9"/>
      <c r="D8" s="9"/>
      <c r="E8" s="26"/>
      <c r="F8" s="5"/>
      <c r="G8" s="5"/>
      <c r="H8" s="5"/>
      <c r="I8" s="5"/>
      <c r="J8" s="5"/>
      <c r="K8" s="5"/>
      <c r="L8" s="5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</row>
    <row r="9" spans="1:38" x14ac:dyDescent="0.2">
      <c r="A9" s="9"/>
      <c r="B9" s="9"/>
      <c r="C9" s="9"/>
      <c r="D9" s="9" t="s">
        <v>88</v>
      </c>
      <c r="E9" s="26"/>
      <c r="F9" s="5">
        <v>55</v>
      </c>
      <c r="G9" s="5" t="s">
        <v>94</v>
      </c>
      <c r="H9" s="5">
        <v>53</v>
      </c>
      <c r="I9" s="5" t="s">
        <v>94</v>
      </c>
      <c r="J9" s="5"/>
      <c r="K9" s="5"/>
      <c r="L9" s="5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</row>
    <row r="10" spans="1:38" x14ac:dyDescent="0.2">
      <c r="A10" s="9"/>
      <c r="B10" s="9"/>
      <c r="C10" s="9"/>
      <c r="D10" s="9" t="s">
        <v>89</v>
      </c>
      <c r="E10" s="26"/>
      <c r="F10" s="5">
        <v>80</v>
      </c>
      <c r="G10" s="5" t="s">
        <v>94</v>
      </c>
      <c r="H10" s="5">
        <v>88</v>
      </c>
      <c r="I10" s="5">
        <v>88</v>
      </c>
      <c r="J10" s="5"/>
      <c r="K10" s="5"/>
      <c r="L10" s="5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1:38" x14ac:dyDescent="0.2">
      <c r="A11" s="9"/>
      <c r="B11" s="9"/>
      <c r="C11" s="9"/>
      <c r="D11" s="9"/>
      <c r="E11" s="9"/>
      <c r="F11" s="2"/>
      <c r="G11" s="2"/>
      <c r="H11" s="2"/>
      <c r="I11" s="2"/>
      <c r="J11" s="2"/>
      <c r="K11" s="2"/>
      <c r="L11" s="2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</row>
    <row r="12" spans="1:38" x14ac:dyDescent="0.2">
      <c r="A12" s="9"/>
      <c r="B12" s="9"/>
      <c r="C12" s="9"/>
      <c r="D12" s="9" t="s">
        <v>95</v>
      </c>
      <c r="E12" s="9"/>
      <c r="F12" s="2"/>
      <c r="G12" s="2"/>
      <c r="H12" s="2"/>
      <c r="I12" s="2"/>
      <c r="J12" s="2"/>
      <c r="K12" s="2"/>
      <c r="L12" s="2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</row>
    <row r="13" spans="1:38" x14ac:dyDescent="0.2">
      <c r="A13" s="9"/>
      <c r="B13" s="9"/>
      <c r="C13" s="9"/>
      <c r="D13" s="9"/>
      <c r="E13" s="9"/>
      <c r="F13" s="2"/>
      <c r="G13" s="2"/>
      <c r="H13" s="2"/>
      <c r="I13" s="2"/>
      <c r="J13" s="2"/>
      <c r="K13" s="2"/>
      <c r="L13" s="2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  <row r="14" spans="1:38" x14ac:dyDescent="0.2">
      <c r="A14" s="9"/>
      <c r="B14" s="9"/>
      <c r="C14" s="9"/>
      <c r="D14" s="9"/>
      <c r="E14" s="9"/>
      <c r="F14" s="2"/>
      <c r="G14" s="2"/>
      <c r="H14" s="2"/>
      <c r="I14" s="2"/>
      <c r="J14" s="2"/>
      <c r="K14" s="2"/>
      <c r="L14" s="2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1:38" x14ac:dyDescent="0.2">
      <c r="A15" s="9"/>
      <c r="B15" s="9"/>
      <c r="C15" s="9"/>
      <c r="D15" s="9"/>
      <c r="E15" s="9"/>
      <c r="F15" s="2"/>
      <c r="G15" s="2"/>
      <c r="H15" s="2"/>
      <c r="I15" s="2"/>
      <c r="J15" s="2"/>
      <c r="K15" s="2"/>
      <c r="L15" s="2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</row>
    <row r="16" spans="1:38" x14ac:dyDescent="0.2">
      <c r="A16" s="9"/>
      <c r="B16" s="9"/>
      <c r="C16" s="9"/>
      <c r="D16" s="9"/>
      <c r="E16" s="9"/>
      <c r="F16" s="2"/>
      <c r="G16" s="2"/>
      <c r="H16" s="2"/>
      <c r="I16" s="2"/>
      <c r="J16" s="2"/>
      <c r="K16" s="2"/>
      <c r="L16" s="2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</row>
    <row r="17" spans="1:38" x14ac:dyDescent="0.2">
      <c r="A17" s="9"/>
      <c r="B17" s="9"/>
      <c r="C17" s="9"/>
      <c r="D17" s="9"/>
      <c r="E17" s="9"/>
      <c r="F17" s="2"/>
      <c r="G17" s="2"/>
      <c r="H17" s="2"/>
      <c r="I17" s="2"/>
      <c r="J17" s="2"/>
      <c r="K17" s="2"/>
      <c r="L17" s="2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38" x14ac:dyDescent="0.2">
      <c r="A18" s="9"/>
      <c r="B18" s="9"/>
      <c r="C18" s="9"/>
      <c r="D18" s="9"/>
      <c r="E18" s="9"/>
      <c r="F18" s="2"/>
      <c r="G18" s="2"/>
      <c r="H18" s="2"/>
      <c r="I18" s="2"/>
      <c r="J18" s="2"/>
      <c r="K18" s="2"/>
      <c r="L18" s="2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1:38" x14ac:dyDescent="0.2">
      <c r="A19" s="9"/>
      <c r="B19" s="9"/>
      <c r="C19" s="9"/>
      <c r="D19" s="9"/>
      <c r="E19" s="9"/>
      <c r="F19" s="2"/>
      <c r="G19" s="2"/>
      <c r="H19" s="2"/>
      <c r="I19" s="2"/>
      <c r="J19" s="2"/>
      <c r="K19" s="2"/>
      <c r="L19" s="2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1:38" x14ac:dyDescent="0.2">
      <c r="A20" s="9"/>
      <c r="B20" s="9"/>
      <c r="C20" s="9"/>
      <c r="D20" s="9"/>
      <c r="E20" s="9"/>
      <c r="F20" s="2"/>
      <c r="G20" s="2"/>
      <c r="H20" s="2"/>
      <c r="I20" s="2"/>
      <c r="J20" s="2"/>
      <c r="K20" s="2"/>
      <c r="L20" s="2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1:38" x14ac:dyDescent="0.2">
      <c r="A21" s="9"/>
      <c r="B21" s="9"/>
      <c r="C21" s="9"/>
      <c r="D21" s="9"/>
      <c r="E21" s="9"/>
      <c r="F21" s="2"/>
      <c r="G21" s="2"/>
      <c r="H21" s="2"/>
      <c r="I21" s="2"/>
      <c r="J21" s="2"/>
      <c r="K21" s="2"/>
      <c r="L21" s="2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1:38" x14ac:dyDescent="0.2">
      <c r="A22" s="9"/>
      <c r="B22" s="9"/>
      <c r="C22" s="9"/>
      <c r="D22" s="9"/>
      <c r="E22" s="9"/>
      <c r="F22" s="2"/>
      <c r="G22" s="2"/>
      <c r="H22" s="2"/>
      <c r="I22" s="2"/>
      <c r="J22" s="2"/>
      <c r="K22" s="2"/>
      <c r="L22" s="2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1:38" x14ac:dyDescent="0.2">
      <c r="A23" s="9"/>
      <c r="B23" s="9"/>
      <c r="C23" s="9"/>
      <c r="D23" s="9"/>
      <c r="E23" s="9"/>
      <c r="F23" s="2"/>
      <c r="G23" s="2"/>
      <c r="H23" s="2"/>
      <c r="I23" s="2"/>
      <c r="J23" s="2"/>
      <c r="K23" s="2"/>
      <c r="L23" s="2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</row>
    <row r="24" spans="1:38" x14ac:dyDescent="0.2">
      <c r="A24" s="9"/>
      <c r="B24" s="9"/>
      <c r="C24" s="9"/>
      <c r="D24" s="9"/>
      <c r="E24" s="9"/>
      <c r="F24" s="2"/>
      <c r="G24" s="2"/>
      <c r="H24" s="2"/>
      <c r="I24" s="2"/>
      <c r="J24" s="2"/>
      <c r="K24" s="2"/>
      <c r="L24" s="2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1:38" x14ac:dyDescent="0.2">
      <c r="A25" s="9"/>
      <c r="B25" s="9"/>
      <c r="C25" s="9"/>
      <c r="D25" s="9"/>
      <c r="E25" s="9"/>
      <c r="F25" s="2"/>
      <c r="G25" s="2"/>
      <c r="H25" s="2"/>
      <c r="I25" s="2"/>
      <c r="J25" s="2"/>
      <c r="K25" s="2"/>
      <c r="L25" s="2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1:38" x14ac:dyDescent="0.2">
      <c r="A26" s="9"/>
      <c r="B26" s="9"/>
      <c r="C26" s="9"/>
      <c r="D26" s="9"/>
      <c r="E26" s="9"/>
      <c r="F26" s="2"/>
      <c r="G26" s="2"/>
      <c r="H26" s="2"/>
      <c r="I26" s="2"/>
      <c r="J26" s="2"/>
      <c r="K26" s="2"/>
      <c r="L26" s="2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1:38" x14ac:dyDescent="0.2">
      <c r="A27" s="9"/>
      <c r="B27" s="9"/>
      <c r="C27" s="9"/>
      <c r="D27" s="9"/>
      <c r="E27" s="9"/>
      <c r="F27" s="2"/>
      <c r="G27" s="2"/>
      <c r="H27" s="2"/>
      <c r="I27" s="2"/>
      <c r="J27" s="2"/>
      <c r="K27" s="2"/>
      <c r="L27" s="2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</row>
    <row r="28" spans="1:38" x14ac:dyDescent="0.2">
      <c r="A28" s="9"/>
      <c r="B28" s="9"/>
      <c r="C28" s="9"/>
      <c r="D28" s="9"/>
      <c r="E28" s="9"/>
      <c r="F28" s="2"/>
      <c r="G28" s="2"/>
      <c r="H28" s="2"/>
      <c r="I28" s="2"/>
      <c r="J28" s="2"/>
      <c r="K28" s="2"/>
      <c r="L28" s="2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1:38" x14ac:dyDescent="0.2">
      <c r="A29" s="9"/>
      <c r="B29" s="9"/>
      <c r="C29" s="9"/>
      <c r="D29" s="9"/>
      <c r="E29" s="9"/>
      <c r="F29" s="2"/>
      <c r="G29" s="2"/>
      <c r="H29" s="2"/>
      <c r="I29" s="2"/>
      <c r="J29" s="2"/>
      <c r="K29" s="2"/>
      <c r="L29" s="2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1:38" x14ac:dyDescent="0.2">
      <c r="A30" s="9"/>
      <c r="B30" s="9"/>
      <c r="C30" s="9"/>
      <c r="D30" s="9"/>
      <c r="E30" s="9"/>
      <c r="F30" s="2"/>
      <c r="G30" s="2"/>
      <c r="H30" s="2"/>
      <c r="I30" s="2"/>
      <c r="J30" s="2"/>
      <c r="K30" s="2"/>
      <c r="L30" s="2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1:38" x14ac:dyDescent="0.2">
      <c r="A31" s="9"/>
      <c r="B31" s="9"/>
      <c r="C31" s="9"/>
      <c r="D31" s="9"/>
      <c r="E31" s="9"/>
      <c r="F31" s="2"/>
      <c r="G31" s="2"/>
      <c r="H31" s="2"/>
      <c r="I31" s="2"/>
      <c r="J31" s="2"/>
      <c r="K31" s="2"/>
      <c r="L31" s="2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</row>
    <row r="32" spans="1:38" x14ac:dyDescent="0.2">
      <c r="A32" s="9"/>
      <c r="B32" s="9"/>
      <c r="C32" s="9"/>
      <c r="D32" s="9"/>
      <c r="E32" s="9"/>
      <c r="F32" s="2"/>
      <c r="G32" s="2"/>
      <c r="H32" s="2"/>
      <c r="I32" s="2"/>
      <c r="J32" s="2"/>
      <c r="K32" s="2"/>
      <c r="L32" s="2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x14ac:dyDescent="0.2">
      <c r="A33" s="9"/>
      <c r="B33" s="9"/>
      <c r="C33" s="9"/>
      <c r="D33" s="9"/>
      <c r="E33" s="9"/>
      <c r="F33" s="2"/>
      <c r="G33" s="2"/>
      <c r="H33" s="2"/>
      <c r="I33" s="2"/>
      <c r="J33" s="2"/>
      <c r="K33" s="2"/>
      <c r="L33" s="2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x14ac:dyDescent="0.2">
      <c r="A34" s="9"/>
      <c r="B34" s="9"/>
      <c r="C34" s="9"/>
      <c r="D34" s="9"/>
      <c r="E34" s="9"/>
      <c r="F34" s="2"/>
      <c r="G34" s="2"/>
      <c r="H34" s="2"/>
      <c r="I34" s="2"/>
      <c r="J34" s="2"/>
      <c r="K34" s="2"/>
      <c r="L34" s="2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x14ac:dyDescent="0.2">
      <c r="A35" s="9"/>
      <c r="B35" s="9"/>
      <c r="C35" s="9"/>
      <c r="D35" s="9"/>
      <c r="E35" s="9"/>
      <c r="F35" s="2"/>
      <c r="G35" s="2"/>
      <c r="H35" s="2"/>
      <c r="I35" s="2"/>
      <c r="J35" s="2"/>
      <c r="K35" s="2"/>
      <c r="L35" s="2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1:38" x14ac:dyDescent="0.2">
      <c r="A36" s="9"/>
      <c r="B36" s="9"/>
      <c r="C36" s="9"/>
      <c r="D36" s="9"/>
      <c r="E36" s="9"/>
      <c r="F36" s="2"/>
      <c r="G36" s="2"/>
      <c r="H36" s="2"/>
      <c r="I36" s="2"/>
      <c r="J36" s="2"/>
      <c r="K36" s="2"/>
      <c r="L36" s="2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x14ac:dyDescent="0.2">
      <c r="A37" s="9"/>
      <c r="B37" s="9"/>
      <c r="C37" s="9"/>
      <c r="D37" s="9"/>
      <c r="E37" s="9"/>
      <c r="F37" s="2"/>
      <c r="G37" s="2"/>
      <c r="H37" s="2"/>
      <c r="I37" s="2"/>
      <c r="J37" s="2"/>
      <c r="K37" s="2"/>
      <c r="L37" s="2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x14ac:dyDescent="0.2">
      <c r="A38" s="9"/>
      <c r="B38" s="9"/>
      <c r="C38" s="9"/>
      <c r="D38" s="9"/>
      <c r="E38" s="9"/>
      <c r="F38" s="2"/>
      <c r="G38" s="2"/>
      <c r="H38" s="2"/>
      <c r="I38" s="2"/>
      <c r="J38" s="2"/>
      <c r="K38" s="2"/>
      <c r="L38" s="2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x14ac:dyDescent="0.2">
      <c r="A39" s="9"/>
      <c r="B39" s="9"/>
      <c r="C39" s="9"/>
      <c r="D39" s="9"/>
      <c r="E39" s="9"/>
      <c r="F39" s="2"/>
      <c r="G39" s="2"/>
      <c r="H39" s="2"/>
      <c r="I39" s="2"/>
      <c r="J39" s="2"/>
      <c r="K39" s="2"/>
      <c r="L39" s="2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</row>
    <row r="40" spans="1:38" x14ac:dyDescent="0.2">
      <c r="A40" s="9"/>
      <c r="B40" s="9"/>
      <c r="C40" s="9"/>
      <c r="D40" s="9"/>
      <c r="E40" s="9"/>
      <c r="F40" s="2"/>
      <c r="G40" s="2"/>
      <c r="H40" s="2"/>
      <c r="I40" s="2"/>
      <c r="J40" s="2"/>
      <c r="K40" s="2"/>
      <c r="L40" s="2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x14ac:dyDescent="0.2">
      <c r="A41" s="9"/>
      <c r="B41" s="9"/>
      <c r="C41" s="9"/>
      <c r="D41" s="9"/>
      <c r="E41" s="9"/>
      <c r="F41" s="2"/>
      <c r="G41" s="2"/>
      <c r="H41" s="2"/>
      <c r="I41" s="2"/>
      <c r="J41" s="2"/>
      <c r="K41" s="2"/>
      <c r="L41" s="2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x14ac:dyDescent="0.2">
      <c r="A42" s="9"/>
      <c r="B42" s="9"/>
      <c r="C42" s="9"/>
      <c r="D42" s="9"/>
      <c r="E42" s="9"/>
      <c r="F42" s="2"/>
      <c r="G42" s="2"/>
      <c r="H42" s="2"/>
      <c r="I42" s="2"/>
      <c r="J42" s="2"/>
      <c r="K42" s="2"/>
      <c r="L42" s="2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x14ac:dyDescent="0.2">
      <c r="A43" s="9"/>
      <c r="B43" s="9"/>
      <c r="C43" s="9"/>
      <c r="D43" s="9"/>
      <c r="E43" s="9"/>
      <c r="F43" s="2"/>
      <c r="G43" s="2"/>
      <c r="H43" s="2"/>
      <c r="I43" s="2"/>
      <c r="J43" s="2"/>
      <c r="K43" s="2"/>
      <c r="L43" s="2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</row>
    <row r="44" spans="1:38" x14ac:dyDescent="0.2">
      <c r="A44" s="9"/>
      <c r="B44" s="9"/>
      <c r="C44" s="9"/>
      <c r="D44" s="9"/>
      <c r="E44" s="9"/>
      <c r="F44" s="2"/>
      <c r="G44" s="2"/>
      <c r="H44" s="2"/>
      <c r="I44" s="2"/>
      <c r="J44" s="2"/>
      <c r="K44" s="2"/>
      <c r="L44" s="2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x14ac:dyDescent="0.2">
      <c r="A45" s="9"/>
      <c r="B45" s="9"/>
      <c r="C45" s="9"/>
      <c r="D45" s="9"/>
      <c r="E45" s="9"/>
      <c r="F45" s="2"/>
      <c r="G45" s="2"/>
      <c r="H45" s="2"/>
      <c r="I45" s="2"/>
      <c r="J45" s="2"/>
      <c r="K45" s="2"/>
      <c r="L45" s="2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x14ac:dyDescent="0.2">
      <c r="A46" s="9"/>
      <c r="B46" s="9"/>
      <c r="C46" s="9"/>
      <c r="D46" s="9"/>
      <c r="E46" s="9"/>
      <c r="F46" s="2"/>
      <c r="G46" s="2"/>
      <c r="H46" s="2"/>
      <c r="I46" s="2"/>
      <c r="J46" s="2"/>
      <c r="K46" s="2"/>
      <c r="L46" s="2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x14ac:dyDescent="0.2">
      <c r="A47" s="9"/>
      <c r="B47" s="9"/>
      <c r="C47" s="9"/>
      <c r="D47" s="9"/>
      <c r="E47" s="9"/>
      <c r="F47" s="2"/>
      <c r="G47" s="2"/>
      <c r="H47" s="2"/>
      <c r="I47" s="2"/>
      <c r="J47" s="2"/>
      <c r="K47" s="2"/>
      <c r="L47" s="2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</row>
    <row r="48" spans="1:38" x14ac:dyDescent="0.2">
      <c r="A48" s="9"/>
      <c r="B48" s="9"/>
      <c r="C48" s="9"/>
      <c r="D48" s="9"/>
      <c r="E48" s="9"/>
      <c r="F48" s="2"/>
      <c r="G48" s="2"/>
      <c r="H48" s="2"/>
      <c r="I48" s="2"/>
      <c r="J48" s="2"/>
      <c r="K48" s="2"/>
      <c r="L48" s="2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x14ac:dyDescent="0.2">
      <c r="A49" s="9"/>
      <c r="B49" s="9"/>
      <c r="C49" s="9"/>
      <c r="D49" s="9"/>
      <c r="E49" s="9"/>
      <c r="F49" s="2"/>
      <c r="G49" s="2"/>
      <c r="H49" s="2"/>
      <c r="I49" s="2"/>
      <c r="J49" s="2"/>
      <c r="K49" s="2"/>
      <c r="L49" s="2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x14ac:dyDescent="0.2">
      <c r="A50" s="9"/>
      <c r="B50" s="9"/>
      <c r="C50" s="9"/>
      <c r="D50" s="9"/>
      <c r="E50" s="9"/>
      <c r="F50" s="2"/>
      <c r="G50" s="2"/>
      <c r="H50" s="2"/>
      <c r="I50" s="2"/>
      <c r="J50" s="2"/>
      <c r="K50" s="2"/>
      <c r="L50" s="2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x14ac:dyDescent="0.2">
      <c r="A51" s="9"/>
      <c r="B51" s="9"/>
      <c r="C51" s="9"/>
      <c r="D51" s="9"/>
      <c r="E51" s="9"/>
      <c r="F51" s="2"/>
      <c r="G51" s="2"/>
      <c r="H51" s="2"/>
      <c r="I51" s="2"/>
      <c r="J51" s="2"/>
      <c r="K51" s="2"/>
      <c r="L51" s="2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</row>
    <row r="52" spans="1:38" x14ac:dyDescent="0.2">
      <c r="A52" s="9"/>
      <c r="B52" s="9"/>
      <c r="C52" s="9"/>
      <c r="D52" s="9"/>
      <c r="E52" s="9"/>
      <c r="F52" s="2"/>
      <c r="G52" s="2"/>
      <c r="H52" s="2"/>
      <c r="I52" s="2"/>
      <c r="J52" s="2"/>
      <c r="K52" s="2"/>
      <c r="L52" s="2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x14ac:dyDescent="0.2">
      <c r="A53" s="9"/>
      <c r="B53" s="9"/>
      <c r="C53" s="9"/>
      <c r="D53" s="9"/>
      <c r="E53" s="9"/>
      <c r="F53" s="2"/>
      <c r="G53" s="2"/>
      <c r="H53" s="2"/>
      <c r="I53" s="2"/>
      <c r="J53" s="2"/>
      <c r="K53" s="2"/>
      <c r="L53" s="2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x14ac:dyDescent="0.2">
      <c r="A54" s="9"/>
      <c r="B54" s="9"/>
      <c r="C54" s="9"/>
      <c r="D54" s="9"/>
      <c r="E54" s="9"/>
      <c r="F54" s="2"/>
      <c r="G54" s="2"/>
      <c r="H54" s="2"/>
      <c r="I54" s="2"/>
      <c r="J54" s="2"/>
      <c r="K54" s="2"/>
      <c r="L54" s="2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x14ac:dyDescent="0.2">
      <c r="A55" s="9"/>
      <c r="B55" s="9"/>
      <c r="C55" s="9"/>
      <c r="D55" s="9"/>
      <c r="E55" s="9"/>
      <c r="F55" s="2"/>
      <c r="G55" s="2"/>
      <c r="H55" s="2"/>
      <c r="I55" s="2"/>
      <c r="J55" s="2"/>
      <c r="K55" s="2"/>
      <c r="L55" s="2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</row>
    <row r="56" spans="1:38" x14ac:dyDescent="0.2">
      <c r="A56" s="9"/>
      <c r="B56" s="9"/>
      <c r="C56" s="9"/>
      <c r="D56" s="9"/>
      <c r="E56" s="9"/>
      <c r="F56" s="2"/>
      <c r="G56" s="2"/>
      <c r="H56" s="2"/>
      <c r="I56" s="2"/>
      <c r="J56" s="2"/>
      <c r="K56" s="2"/>
      <c r="L56" s="2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x14ac:dyDescent="0.2">
      <c r="A57" s="9"/>
      <c r="B57" s="9"/>
      <c r="C57" s="9"/>
      <c r="D57" s="9"/>
      <c r="E57" s="9"/>
      <c r="F57" s="2"/>
      <c r="G57" s="2"/>
      <c r="H57" s="2"/>
      <c r="I57" s="2"/>
      <c r="J57" s="2"/>
      <c r="K57" s="2"/>
      <c r="L57" s="2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x14ac:dyDescent="0.2">
      <c r="A58" s="9"/>
      <c r="B58" s="9"/>
      <c r="C58" s="9"/>
      <c r="D58" s="9"/>
      <c r="E58" s="9"/>
      <c r="F58" s="2"/>
      <c r="G58" s="2"/>
      <c r="H58" s="2"/>
      <c r="I58" s="2"/>
      <c r="J58" s="2"/>
      <c r="K58" s="2"/>
      <c r="L58" s="2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x14ac:dyDescent="0.2">
      <c r="A59" s="9"/>
      <c r="B59" s="9"/>
      <c r="C59" s="9"/>
      <c r="D59" s="9"/>
      <c r="E59" s="9"/>
      <c r="F59" s="2"/>
      <c r="G59" s="2"/>
      <c r="H59" s="2"/>
      <c r="I59" s="2"/>
      <c r="J59" s="2"/>
      <c r="K59" s="2"/>
      <c r="L59" s="2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</row>
    <row r="60" spans="1:38" x14ac:dyDescent="0.2">
      <c r="A60" s="9"/>
      <c r="B60" s="9"/>
      <c r="C60" s="9"/>
      <c r="D60" s="9"/>
      <c r="E60" s="9"/>
      <c r="F60" s="2"/>
      <c r="G60" s="2"/>
      <c r="H60" s="2"/>
      <c r="I60" s="2"/>
      <c r="J60" s="2"/>
      <c r="K60" s="2"/>
      <c r="L60" s="2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x14ac:dyDescent="0.2">
      <c r="A61" s="9"/>
      <c r="B61" s="9"/>
      <c r="C61" s="9"/>
      <c r="D61" s="9"/>
      <c r="E61" s="9"/>
      <c r="F61" s="2"/>
      <c r="G61" s="2"/>
      <c r="H61" s="2"/>
      <c r="I61" s="2"/>
      <c r="J61" s="2"/>
      <c r="K61" s="2"/>
      <c r="L61" s="2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x14ac:dyDescent="0.2">
      <c r="A62" s="9"/>
      <c r="B62" s="9"/>
      <c r="C62" s="9"/>
      <c r="D62" s="9"/>
      <c r="E62" s="9"/>
      <c r="F62" s="2"/>
      <c r="G62" s="2"/>
      <c r="H62" s="2"/>
      <c r="I62" s="2"/>
      <c r="J62" s="2"/>
      <c r="K62" s="2"/>
      <c r="L62" s="2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38" x14ac:dyDescent="0.2">
      <c r="A63" s="9"/>
      <c r="B63" s="9"/>
      <c r="C63" s="9"/>
      <c r="D63" s="9"/>
      <c r="E63" s="9"/>
      <c r="F63" s="2"/>
      <c r="G63" s="2"/>
      <c r="H63" s="2"/>
      <c r="I63" s="2"/>
      <c r="J63" s="2"/>
      <c r="K63" s="2"/>
      <c r="L63" s="2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</row>
    <row r="64" spans="1:38" x14ac:dyDescent="0.2">
      <c r="A64" s="9"/>
      <c r="B64" s="9"/>
      <c r="C64" s="9"/>
      <c r="D64" s="9"/>
      <c r="E64" s="9"/>
      <c r="F64" s="2"/>
      <c r="G64" s="2"/>
      <c r="H64" s="2"/>
      <c r="I64" s="2"/>
      <c r="J64" s="2"/>
      <c r="K64" s="2"/>
      <c r="L64" s="2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</row>
    <row r="65" spans="1:38" x14ac:dyDescent="0.2">
      <c r="A65" s="9"/>
      <c r="B65" s="9"/>
      <c r="C65" s="9"/>
      <c r="D65" s="9"/>
      <c r="E65" s="9"/>
      <c r="F65" s="2"/>
      <c r="G65" s="2"/>
      <c r="H65" s="2"/>
      <c r="I65" s="2"/>
      <c r="J65" s="2"/>
      <c r="K65" s="2"/>
      <c r="L65" s="2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</row>
    <row r="66" spans="1:38" x14ac:dyDescent="0.2">
      <c r="A66" s="9"/>
      <c r="B66" s="9"/>
      <c r="C66" s="9"/>
      <c r="D66" s="9"/>
      <c r="E66" s="9"/>
      <c r="F66" s="2"/>
      <c r="G66" s="2"/>
      <c r="H66" s="2"/>
      <c r="I66" s="2"/>
      <c r="J66" s="2"/>
      <c r="K66" s="2"/>
      <c r="L66" s="2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x14ac:dyDescent="0.2">
      <c r="A67" s="9"/>
      <c r="B67" s="9"/>
      <c r="C67" s="9"/>
      <c r="D67" s="9"/>
      <c r="E67" s="9"/>
      <c r="F67" s="2"/>
      <c r="G67" s="2"/>
      <c r="H67" s="2"/>
      <c r="I67" s="2"/>
      <c r="J67" s="2"/>
      <c r="K67" s="2"/>
      <c r="L67" s="2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</row>
    <row r="68" spans="1:38" x14ac:dyDescent="0.2">
      <c r="A68" s="9"/>
      <c r="B68" s="9"/>
      <c r="C68" s="9"/>
      <c r="D68" s="9"/>
      <c r="E68" s="9"/>
      <c r="F68" s="2"/>
      <c r="G68" s="2"/>
      <c r="H68" s="2"/>
      <c r="I68" s="2"/>
      <c r="J68" s="2"/>
      <c r="K68" s="2"/>
      <c r="L68" s="2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</row>
    <row r="69" spans="1:38" x14ac:dyDescent="0.2">
      <c r="A69" s="9"/>
      <c r="B69" s="9"/>
      <c r="C69" s="9"/>
      <c r="D69" s="9"/>
      <c r="E69" s="9"/>
      <c r="F69" s="2"/>
      <c r="G69" s="2"/>
      <c r="H69" s="2"/>
      <c r="I69" s="2"/>
      <c r="J69" s="2"/>
      <c r="K69" s="2"/>
      <c r="L69" s="2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</row>
    <row r="70" spans="1:38" x14ac:dyDescent="0.2">
      <c r="A70" s="9"/>
      <c r="B70" s="9"/>
      <c r="C70" s="9"/>
      <c r="D70" s="9"/>
      <c r="E70" s="9"/>
      <c r="F70" s="2"/>
      <c r="G70" s="2"/>
      <c r="H70" s="2"/>
      <c r="I70" s="2"/>
      <c r="J70" s="2"/>
      <c r="K70" s="2"/>
      <c r="L70" s="2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</row>
    <row r="71" spans="1:38" x14ac:dyDescent="0.2">
      <c r="A71" s="9"/>
      <c r="B71" s="9"/>
      <c r="C71" s="9"/>
      <c r="D71" s="9"/>
      <c r="E71" s="9"/>
      <c r="F71" s="2"/>
      <c r="G71" s="2"/>
      <c r="H71" s="2"/>
      <c r="I71" s="2"/>
      <c r="J71" s="2"/>
      <c r="K71" s="2"/>
      <c r="L71" s="2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</row>
    <row r="72" spans="1:38" x14ac:dyDescent="0.2">
      <c r="A72" s="9"/>
      <c r="B72" s="9"/>
      <c r="C72" s="9"/>
      <c r="D72" s="9"/>
      <c r="E72" s="9"/>
      <c r="F72" s="2"/>
      <c r="G72" s="2"/>
      <c r="H72" s="2"/>
      <c r="I72" s="2"/>
      <c r="J72" s="2"/>
      <c r="K72" s="2"/>
      <c r="L72" s="2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</row>
    <row r="73" spans="1:38" x14ac:dyDescent="0.2">
      <c r="A73" s="9"/>
      <c r="B73" s="9"/>
      <c r="C73" s="9"/>
      <c r="D73" s="9"/>
      <c r="E73" s="9"/>
      <c r="F73" s="2"/>
      <c r="G73" s="2"/>
      <c r="H73" s="2"/>
      <c r="I73" s="2"/>
      <c r="J73" s="2"/>
      <c r="K73" s="2"/>
      <c r="L73" s="2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</row>
    <row r="74" spans="1:38" x14ac:dyDescent="0.2">
      <c r="A74" s="9"/>
      <c r="B74" s="9"/>
      <c r="C74" s="9"/>
      <c r="D74" s="9"/>
      <c r="E74" s="9"/>
      <c r="F74" s="2"/>
      <c r="G74" s="2"/>
      <c r="H74" s="2"/>
      <c r="I74" s="2"/>
      <c r="J74" s="2"/>
      <c r="K74" s="2"/>
      <c r="L74" s="2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</row>
    <row r="75" spans="1:38" x14ac:dyDescent="0.2">
      <c r="A75" s="9"/>
      <c r="B75" s="9"/>
      <c r="C75" s="9"/>
      <c r="D75" s="9"/>
      <c r="E75" s="9"/>
      <c r="F75" s="2"/>
      <c r="G75" s="2"/>
      <c r="H75" s="2"/>
      <c r="I75" s="2"/>
      <c r="J75" s="2"/>
      <c r="K75" s="2"/>
      <c r="L75" s="2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</row>
    <row r="76" spans="1:38" x14ac:dyDescent="0.2">
      <c r="A76" s="9"/>
      <c r="B76" s="9"/>
      <c r="C76" s="9"/>
      <c r="D76" s="9"/>
      <c r="E76" s="9"/>
      <c r="F76" s="2"/>
      <c r="G76" s="2"/>
      <c r="H76" s="2"/>
      <c r="I76" s="2"/>
      <c r="J76" s="2"/>
      <c r="K76" s="2"/>
      <c r="L76" s="2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</row>
    <row r="77" spans="1:38" x14ac:dyDescent="0.2">
      <c r="A77" s="9"/>
      <c r="B77" s="9"/>
      <c r="C77" s="9"/>
      <c r="D77" s="9"/>
      <c r="E77" s="9"/>
      <c r="F77" s="2"/>
      <c r="G77" s="2"/>
      <c r="H77" s="2"/>
      <c r="I77" s="2"/>
      <c r="J77" s="2"/>
      <c r="K77" s="2"/>
      <c r="L77" s="2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</row>
    <row r="78" spans="1:38" x14ac:dyDescent="0.2">
      <c r="A78" s="9"/>
      <c r="B78" s="9"/>
      <c r="C78" s="9"/>
      <c r="D78" s="9"/>
      <c r="E78" s="9"/>
      <c r="F78" s="2"/>
      <c r="G78" s="2"/>
      <c r="H78" s="2"/>
      <c r="I78" s="2"/>
      <c r="J78" s="2"/>
      <c r="K78" s="2"/>
      <c r="L78" s="2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</row>
    <row r="79" spans="1:38" x14ac:dyDescent="0.2">
      <c r="A79" s="9"/>
      <c r="B79" s="9"/>
      <c r="C79" s="9"/>
      <c r="D79" s="9"/>
      <c r="E79" s="9"/>
      <c r="F79" s="2"/>
      <c r="G79" s="2"/>
      <c r="H79" s="2"/>
      <c r="I79" s="2"/>
      <c r="J79" s="2"/>
      <c r="K79" s="2"/>
      <c r="L79" s="2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</row>
    <row r="80" spans="1:38" x14ac:dyDescent="0.2">
      <c r="A80" s="9"/>
      <c r="B80" s="9"/>
      <c r="C80" s="9"/>
      <c r="D80" s="9"/>
      <c r="E80" s="9"/>
      <c r="F80" s="2"/>
      <c r="G80" s="2"/>
      <c r="H80" s="2"/>
      <c r="I80" s="2"/>
      <c r="J80" s="2"/>
      <c r="K80" s="2"/>
      <c r="L80" s="2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</row>
    <row r="81" spans="1:38" x14ac:dyDescent="0.2">
      <c r="A81" s="9"/>
      <c r="B81" s="9"/>
      <c r="C81" s="9"/>
      <c r="D81" s="9"/>
      <c r="E81" s="9"/>
      <c r="F81" s="2"/>
      <c r="G81" s="2"/>
      <c r="H81" s="2"/>
      <c r="I81" s="2"/>
      <c r="J81" s="2"/>
      <c r="K81" s="2"/>
      <c r="L81" s="2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</row>
    <row r="82" spans="1:38" x14ac:dyDescent="0.2">
      <c r="A82" s="9"/>
      <c r="B82" s="9"/>
      <c r="C82" s="9"/>
      <c r="D82" s="9"/>
      <c r="E82" s="9"/>
      <c r="F82" s="2"/>
      <c r="G82" s="2"/>
      <c r="H82" s="2"/>
      <c r="I82" s="2"/>
      <c r="J82" s="2"/>
      <c r="K82" s="2"/>
      <c r="L82" s="2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</row>
    <row r="83" spans="1:38" x14ac:dyDescent="0.2">
      <c r="A83" s="9"/>
      <c r="B83" s="9"/>
      <c r="C83" s="9"/>
      <c r="D83" s="9"/>
      <c r="E83" s="9"/>
      <c r="F83" s="2"/>
      <c r="G83" s="2"/>
      <c r="H83" s="2"/>
      <c r="I83" s="2"/>
      <c r="J83" s="2"/>
      <c r="K83" s="2"/>
      <c r="L83" s="2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</row>
    <row r="84" spans="1:38" x14ac:dyDescent="0.2">
      <c r="A84" s="9"/>
      <c r="B84" s="9"/>
      <c r="C84" s="9"/>
      <c r="D84" s="9"/>
      <c r="E84" s="9"/>
      <c r="F84" s="2"/>
      <c r="G84" s="2"/>
      <c r="H84" s="2"/>
      <c r="I84" s="2"/>
      <c r="J84" s="2"/>
      <c r="K84" s="2"/>
      <c r="L84" s="2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</row>
    <row r="85" spans="1:38" x14ac:dyDescent="0.2">
      <c r="A85" s="9"/>
      <c r="B85" s="9"/>
      <c r="C85" s="9"/>
      <c r="D85" s="9"/>
      <c r="E85" s="9"/>
      <c r="F85" s="2"/>
      <c r="G85" s="2"/>
      <c r="H85" s="2"/>
      <c r="I85" s="2"/>
      <c r="J85" s="2"/>
      <c r="K85" s="2"/>
      <c r="L85" s="2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</row>
    <row r="86" spans="1:38" x14ac:dyDescent="0.2">
      <c r="A86" s="9"/>
      <c r="B86" s="9"/>
      <c r="C86" s="9"/>
      <c r="D86" s="9"/>
      <c r="E86" s="9"/>
      <c r="F86" s="2"/>
      <c r="G86" s="2"/>
      <c r="H86" s="2"/>
      <c r="I86" s="2"/>
      <c r="J86" s="2"/>
      <c r="K86" s="2"/>
      <c r="L86" s="2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</row>
    <row r="87" spans="1:38" x14ac:dyDescent="0.2">
      <c r="A87" s="9"/>
      <c r="B87" s="9"/>
      <c r="C87" s="9"/>
      <c r="D87" s="9"/>
      <c r="E87" s="9"/>
      <c r="F87" s="2"/>
      <c r="G87" s="2"/>
      <c r="H87" s="2"/>
      <c r="I87" s="2"/>
      <c r="J87" s="2"/>
      <c r="K87" s="2"/>
      <c r="L87" s="2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</row>
    <row r="88" spans="1:38" x14ac:dyDescent="0.2">
      <c r="A88" s="9"/>
      <c r="B88" s="9"/>
      <c r="C88" s="9"/>
      <c r="D88" s="9"/>
      <c r="E88" s="9"/>
      <c r="F88" s="2"/>
      <c r="G88" s="2"/>
      <c r="H88" s="2"/>
      <c r="I88" s="2"/>
      <c r="J88" s="2"/>
      <c r="K88" s="2"/>
      <c r="L88" s="2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</row>
    <row r="89" spans="1:38" x14ac:dyDescent="0.2">
      <c r="A89" s="9"/>
      <c r="B89" s="9"/>
      <c r="C89" s="9"/>
      <c r="D89" s="9"/>
      <c r="E89" s="9"/>
      <c r="F89" s="2"/>
      <c r="G89" s="2"/>
      <c r="H89" s="2"/>
      <c r="I89" s="2"/>
      <c r="J89" s="2"/>
      <c r="K89" s="2"/>
      <c r="L89" s="2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</row>
    <row r="90" spans="1:38" x14ac:dyDescent="0.2">
      <c r="A90" s="9"/>
      <c r="B90" s="9"/>
      <c r="C90" s="9"/>
      <c r="D90" s="9"/>
      <c r="E90" s="9"/>
      <c r="F90" s="2"/>
      <c r="G90" s="2"/>
      <c r="H90" s="2"/>
      <c r="I90" s="2"/>
      <c r="J90" s="2"/>
      <c r="K90" s="2"/>
      <c r="L90" s="2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</row>
    <row r="91" spans="1:38" x14ac:dyDescent="0.2">
      <c r="A91" s="9"/>
      <c r="B91" s="9"/>
      <c r="C91" s="9"/>
      <c r="D91" s="9"/>
      <c r="E91" s="9"/>
      <c r="F91" s="2"/>
      <c r="G91" s="2"/>
      <c r="H91" s="2"/>
      <c r="I91" s="2"/>
      <c r="J91" s="2"/>
      <c r="K91" s="2"/>
      <c r="L91" s="2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</row>
    <row r="92" spans="1:38" x14ac:dyDescent="0.2">
      <c r="A92" s="9"/>
      <c r="B92" s="9"/>
      <c r="C92" s="9"/>
      <c r="D92" s="9"/>
      <c r="E92" s="9"/>
      <c r="F92" s="2"/>
      <c r="G92" s="2"/>
      <c r="H92" s="2"/>
      <c r="I92" s="2"/>
      <c r="J92" s="2"/>
      <c r="K92" s="2"/>
      <c r="L92" s="2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</row>
    <row r="93" spans="1:38" x14ac:dyDescent="0.2">
      <c r="A93" s="9"/>
      <c r="B93" s="9"/>
      <c r="C93" s="9"/>
      <c r="D93" s="9"/>
      <c r="E93" s="9"/>
      <c r="F93" s="2"/>
      <c r="G93" s="2"/>
      <c r="H93" s="2"/>
      <c r="I93" s="2"/>
      <c r="J93" s="2"/>
      <c r="K93" s="2"/>
      <c r="L93" s="2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</row>
    <row r="94" spans="1:38" x14ac:dyDescent="0.2">
      <c r="A94" s="9"/>
      <c r="B94" s="9"/>
      <c r="C94" s="9"/>
      <c r="D94" s="9"/>
      <c r="E94" s="9"/>
      <c r="F94" s="2"/>
      <c r="G94" s="2"/>
      <c r="H94" s="2"/>
      <c r="I94" s="2"/>
      <c r="J94" s="2"/>
      <c r="K94" s="2"/>
      <c r="L94" s="2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</row>
    <row r="95" spans="1:38" x14ac:dyDescent="0.2">
      <c r="A95" s="9"/>
      <c r="B95" s="9"/>
      <c r="C95" s="9"/>
      <c r="D95" s="9"/>
      <c r="E95" s="9"/>
      <c r="F95" s="2"/>
      <c r="G95" s="2"/>
      <c r="H95" s="2"/>
      <c r="I95" s="2"/>
      <c r="J95" s="2"/>
      <c r="K95" s="2"/>
      <c r="L95" s="2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</row>
    <row r="96" spans="1:38" x14ac:dyDescent="0.2">
      <c r="A96" s="9"/>
      <c r="B96" s="9"/>
      <c r="C96" s="9"/>
      <c r="D96" s="9"/>
      <c r="E96" s="9"/>
      <c r="F96" s="2"/>
      <c r="G96" s="2"/>
      <c r="H96" s="2"/>
      <c r="I96" s="2"/>
      <c r="J96" s="2"/>
      <c r="K96" s="2"/>
      <c r="L96" s="2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</row>
    <row r="97" spans="1:38" x14ac:dyDescent="0.2">
      <c r="A97" s="9"/>
      <c r="B97" s="9"/>
      <c r="C97" s="9"/>
      <c r="D97" s="9"/>
      <c r="E97" s="9"/>
      <c r="F97" s="2"/>
      <c r="G97" s="2"/>
      <c r="H97" s="2"/>
      <c r="I97" s="2"/>
      <c r="J97" s="2"/>
      <c r="K97" s="2"/>
      <c r="L97" s="2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</row>
    <row r="98" spans="1:38" x14ac:dyDescent="0.2">
      <c r="A98" s="9"/>
      <c r="B98" s="9"/>
      <c r="C98" s="9"/>
      <c r="D98" s="9"/>
      <c r="E98" s="9"/>
      <c r="F98" s="2"/>
      <c r="G98" s="2"/>
      <c r="H98" s="2"/>
      <c r="I98" s="2"/>
      <c r="J98" s="2"/>
      <c r="K98" s="2"/>
      <c r="L98" s="2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1:38" x14ac:dyDescent="0.2">
      <c r="A99" s="9"/>
      <c r="B99" s="9"/>
      <c r="C99" s="9"/>
      <c r="D99" s="9"/>
      <c r="E99" s="9"/>
      <c r="F99" s="2"/>
      <c r="G99" s="2"/>
      <c r="H99" s="2"/>
      <c r="I99" s="2"/>
      <c r="J99" s="2"/>
      <c r="K99" s="2"/>
      <c r="L99" s="2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</row>
    <row r="100" spans="1:38" x14ac:dyDescent="0.2">
      <c r="A100" s="9"/>
      <c r="B100" s="9"/>
      <c r="C100" s="9"/>
      <c r="D100" s="9"/>
      <c r="E100" s="9"/>
      <c r="F100" s="2"/>
      <c r="G100" s="2"/>
      <c r="H100" s="2"/>
      <c r="I100" s="2"/>
      <c r="J100" s="2"/>
      <c r="K100" s="2"/>
      <c r="L100" s="2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</row>
    <row r="101" spans="1:38" x14ac:dyDescent="0.2">
      <c r="A101" s="9"/>
      <c r="B101" s="9"/>
      <c r="C101" s="9"/>
      <c r="D101" s="9"/>
      <c r="E101" s="9"/>
      <c r="F101" s="2"/>
      <c r="G101" s="2"/>
      <c r="H101" s="2"/>
      <c r="I101" s="2"/>
      <c r="J101" s="2"/>
      <c r="K101" s="2"/>
      <c r="L101" s="2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</row>
    <row r="102" spans="1:38" x14ac:dyDescent="0.2">
      <c r="A102" s="9"/>
      <c r="B102" s="9"/>
      <c r="C102" s="9"/>
      <c r="D102" s="9"/>
      <c r="E102" s="9"/>
      <c r="F102" s="2"/>
      <c r="G102" s="2"/>
      <c r="H102" s="2"/>
      <c r="I102" s="2"/>
      <c r="J102" s="2"/>
      <c r="K102" s="2"/>
      <c r="L102" s="2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</row>
    <row r="103" spans="1:38" x14ac:dyDescent="0.2">
      <c r="A103" s="9"/>
      <c r="B103" s="9"/>
      <c r="C103" s="9"/>
      <c r="D103" s="9"/>
      <c r="E103" s="9"/>
      <c r="F103" s="2"/>
      <c r="G103" s="2"/>
      <c r="H103" s="2"/>
      <c r="I103" s="2"/>
      <c r="J103" s="2"/>
      <c r="K103" s="2"/>
      <c r="L103" s="2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</row>
    <row r="104" spans="1:38" x14ac:dyDescent="0.2">
      <c r="A104" s="9"/>
      <c r="B104" s="9"/>
      <c r="C104" s="9"/>
      <c r="D104" s="9"/>
      <c r="E104" s="9"/>
      <c r="F104" s="2"/>
      <c r="G104" s="2"/>
      <c r="H104" s="2"/>
      <c r="I104" s="2"/>
      <c r="J104" s="2"/>
      <c r="K104" s="2"/>
      <c r="L104" s="2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</row>
    <row r="105" spans="1:38" x14ac:dyDescent="0.2">
      <c r="A105" s="9"/>
      <c r="B105" s="9"/>
      <c r="C105" s="9"/>
      <c r="D105" s="9"/>
      <c r="E105" s="9"/>
      <c r="F105" s="2"/>
      <c r="G105" s="2"/>
      <c r="H105" s="2"/>
      <c r="I105" s="2"/>
      <c r="J105" s="2"/>
      <c r="K105" s="2"/>
      <c r="L105" s="2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</row>
    <row r="106" spans="1:38" x14ac:dyDescent="0.2">
      <c r="A106" s="9"/>
      <c r="B106" s="9"/>
      <c r="C106" s="9"/>
      <c r="D106" s="9"/>
      <c r="E106" s="9"/>
      <c r="F106" s="2"/>
      <c r="G106" s="2"/>
      <c r="H106" s="2"/>
      <c r="I106" s="2"/>
      <c r="J106" s="2"/>
      <c r="K106" s="2"/>
      <c r="L106" s="2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</row>
    <row r="107" spans="1:38" x14ac:dyDescent="0.2">
      <c r="A107" s="9"/>
      <c r="B107" s="9"/>
      <c r="C107" s="9"/>
      <c r="D107" s="9"/>
      <c r="E107" s="9"/>
      <c r="F107" s="2"/>
      <c r="G107" s="2"/>
      <c r="H107" s="2"/>
      <c r="I107" s="2"/>
      <c r="J107" s="2"/>
      <c r="K107" s="2"/>
      <c r="L107" s="2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</row>
    <row r="108" spans="1:38" x14ac:dyDescent="0.2">
      <c r="A108" s="9"/>
      <c r="B108" s="9"/>
      <c r="C108" s="9"/>
      <c r="D108" s="9"/>
      <c r="E108" s="9"/>
      <c r="F108" s="2"/>
      <c r="G108" s="2"/>
      <c r="H108" s="2"/>
      <c r="I108" s="2"/>
      <c r="J108" s="2"/>
      <c r="K108" s="2"/>
      <c r="L108" s="2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</row>
    <row r="109" spans="1:38" x14ac:dyDescent="0.2">
      <c r="A109" s="9"/>
      <c r="B109" s="9"/>
      <c r="C109" s="9"/>
      <c r="D109" s="9"/>
      <c r="E109" s="9"/>
      <c r="F109" s="2"/>
      <c r="G109" s="2"/>
      <c r="H109" s="2"/>
      <c r="I109" s="2"/>
      <c r="J109" s="2"/>
      <c r="K109" s="2"/>
      <c r="L109" s="2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</row>
    <row r="110" spans="1:38" x14ac:dyDescent="0.2">
      <c r="A110" s="9"/>
      <c r="B110" s="9"/>
      <c r="C110" s="9"/>
      <c r="D110" s="9"/>
      <c r="E110" s="9"/>
      <c r="F110" s="2"/>
      <c r="G110" s="2"/>
      <c r="H110" s="2"/>
      <c r="I110" s="2"/>
      <c r="J110" s="2"/>
      <c r="K110" s="2"/>
      <c r="L110" s="2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</row>
    <row r="111" spans="1:38" x14ac:dyDescent="0.2">
      <c r="A111" s="9"/>
      <c r="B111" s="9"/>
      <c r="C111" s="9"/>
      <c r="D111" s="9"/>
      <c r="E111" s="9"/>
      <c r="F111" s="2"/>
      <c r="G111" s="2"/>
      <c r="H111" s="2"/>
      <c r="I111" s="2"/>
      <c r="J111" s="2"/>
      <c r="K111" s="2"/>
      <c r="L111" s="2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</row>
    <row r="112" spans="1:38" x14ac:dyDescent="0.2">
      <c r="A112" s="9"/>
      <c r="B112" s="9"/>
      <c r="C112" s="9"/>
      <c r="D112" s="9"/>
      <c r="E112" s="9"/>
      <c r="F112" s="2"/>
      <c r="G112" s="2"/>
      <c r="H112" s="2"/>
      <c r="I112" s="2"/>
      <c r="J112" s="2"/>
      <c r="K112" s="2"/>
      <c r="L112" s="2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</row>
    <row r="113" spans="1:38" x14ac:dyDescent="0.2">
      <c r="A113" s="9"/>
      <c r="B113" s="9"/>
      <c r="C113" s="9"/>
      <c r="D113" s="9"/>
      <c r="E113" s="9"/>
      <c r="F113" s="2"/>
      <c r="G113" s="2"/>
      <c r="H113" s="2"/>
      <c r="I113" s="2"/>
      <c r="J113" s="2"/>
      <c r="K113" s="2"/>
      <c r="L113" s="2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</row>
    <row r="114" spans="1:38" x14ac:dyDescent="0.2">
      <c r="A114" s="9"/>
      <c r="B114" s="9"/>
      <c r="C114" s="9"/>
      <c r="D114" s="9"/>
      <c r="E114" s="9"/>
      <c r="F114" s="2"/>
      <c r="G114" s="2"/>
      <c r="H114" s="2"/>
      <c r="I114" s="2"/>
      <c r="J114" s="2"/>
      <c r="K114" s="2"/>
      <c r="L114" s="2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</row>
    <row r="115" spans="1:38" x14ac:dyDescent="0.2">
      <c r="A115" s="9"/>
      <c r="B115" s="9"/>
      <c r="C115" s="9"/>
      <c r="D115" s="9"/>
      <c r="E115" s="9"/>
      <c r="F115" s="2"/>
      <c r="G115" s="2"/>
      <c r="H115" s="2"/>
      <c r="I115" s="2"/>
      <c r="J115" s="2"/>
      <c r="K115" s="2"/>
      <c r="L115" s="2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</row>
    <row r="116" spans="1:38" x14ac:dyDescent="0.2">
      <c r="A116" s="9"/>
      <c r="B116" s="9"/>
      <c r="C116" s="9"/>
      <c r="D116" s="9"/>
      <c r="E116" s="9"/>
      <c r="F116" s="2"/>
      <c r="G116" s="2"/>
      <c r="H116" s="2"/>
      <c r="I116" s="2"/>
      <c r="J116" s="2"/>
      <c r="K116" s="2"/>
      <c r="L116" s="2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</row>
    <row r="117" spans="1:38" x14ac:dyDescent="0.2">
      <c r="A117" s="9"/>
      <c r="B117" s="9"/>
      <c r="C117" s="9"/>
      <c r="D117" s="9"/>
      <c r="E117" s="9"/>
      <c r="F117" s="2"/>
      <c r="G117" s="2"/>
      <c r="H117" s="2"/>
      <c r="I117" s="2"/>
      <c r="J117" s="2"/>
      <c r="K117" s="2"/>
      <c r="L117" s="2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</row>
    <row r="118" spans="1:38" x14ac:dyDescent="0.2">
      <c r="A118" s="9"/>
      <c r="B118" s="9"/>
      <c r="C118" s="9"/>
      <c r="D118" s="9"/>
      <c r="E118" s="9"/>
      <c r="F118" s="2"/>
      <c r="G118" s="2"/>
      <c r="H118" s="2"/>
      <c r="I118" s="2"/>
      <c r="J118" s="2"/>
      <c r="K118" s="2"/>
      <c r="L118" s="2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</row>
    <row r="119" spans="1:38" x14ac:dyDescent="0.2">
      <c r="A119" s="9"/>
      <c r="B119" s="9"/>
      <c r="C119" s="9"/>
      <c r="D119" s="9"/>
      <c r="E119" s="9"/>
      <c r="F119" s="2"/>
      <c r="G119" s="2"/>
      <c r="H119" s="2"/>
      <c r="I119" s="2"/>
      <c r="J119" s="2"/>
      <c r="K119" s="2"/>
      <c r="L119" s="2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</row>
    <row r="120" spans="1:38" x14ac:dyDescent="0.2">
      <c r="A120" s="9"/>
      <c r="B120" s="9"/>
      <c r="C120" s="9"/>
      <c r="D120" s="9"/>
      <c r="E120" s="9"/>
      <c r="F120" s="2"/>
      <c r="G120" s="2"/>
      <c r="H120" s="2"/>
      <c r="I120" s="2"/>
      <c r="J120" s="2"/>
      <c r="K120" s="2"/>
      <c r="L120" s="2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</row>
    <row r="121" spans="1:38" x14ac:dyDescent="0.2">
      <c r="A121" s="9"/>
      <c r="B121" s="9"/>
      <c r="C121" s="9"/>
      <c r="D121" s="9"/>
      <c r="E121" s="9"/>
      <c r="F121" s="2"/>
      <c r="G121" s="2"/>
      <c r="H121" s="2"/>
      <c r="I121" s="2"/>
      <c r="J121" s="2"/>
      <c r="K121" s="2"/>
      <c r="L121" s="2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</row>
    <row r="122" spans="1:38" x14ac:dyDescent="0.2">
      <c r="A122" s="9"/>
      <c r="B122" s="9"/>
      <c r="C122" s="9"/>
      <c r="D122" s="9"/>
      <c r="E122" s="9"/>
      <c r="F122" s="2"/>
      <c r="G122" s="2"/>
      <c r="H122" s="2"/>
      <c r="I122" s="2"/>
      <c r="J122" s="2"/>
      <c r="K122" s="2"/>
      <c r="L122" s="2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</row>
    <row r="123" spans="1:38" x14ac:dyDescent="0.2">
      <c r="A123" s="9"/>
      <c r="B123" s="9"/>
      <c r="C123" s="9"/>
      <c r="D123" s="9"/>
      <c r="E123" s="9"/>
      <c r="F123" s="2"/>
      <c r="G123" s="2"/>
      <c r="H123" s="2"/>
      <c r="I123" s="2"/>
      <c r="J123" s="2"/>
      <c r="K123" s="2"/>
      <c r="L123" s="2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</row>
    <row r="124" spans="1:38" x14ac:dyDescent="0.2">
      <c r="A124" s="9"/>
      <c r="B124" s="9"/>
      <c r="C124" s="9"/>
      <c r="D124" s="9"/>
      <c r="E124" s="9"/>
      <c r="F124" s="2"/>
      <c r="G124" s="2"/>
      <c r="H124" s="2"/>
      <c r="I124" s="2"/>
      <c r="J124" s="2"/>
      <c r="K124" s="2"/>
      <c r="L124" s="2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</row>
    <row r="125" spans="1:38" x14ac:dyDescent="0.2">
      <c r="A125" s="9"/>
      <c r="B125" s="9"/>
      <c r="C125" s="9"/>
      <c r="D125" s="9"/>
      <c r="E125" s="9"/>
      <c r="F125" s="2"/>
      <c r="G125" s="2"/>
      <c r="H125" s="2"/>
      <c r="I125" s="2"/>
      <c r="J125" s="2"/>
      <c r="K125" s="2"/>
      <c r="L125" s="2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</row>
    <row r="126" spans="1:38" x14ac:dyDescent="0.2">
      <c r="A126" s="9"/>
      <c r="B126" s="9"/>
      <c r="C126" s="9"/>
      <c r="D126" s="9"/>
      <c r="E126" s="9"/>
      <c r="F126" s="2"/>
      <c r="G126" s="2"/>
      <c r="H126" s="2"/>
      <c r="I126" s="2"/>
      <c r="J126" s="2"/>
      <c r="K126" s="2"/>
      <c r="L126" s="2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</row>
    <row r="127" spans="1:38" x14ac:dyDescent="0.2">
      <c r="A127" s="9"/>
      <c r="B127" s="9"/>
      <c r="C127" s="9"/>
      <c r="D127" s="9"/>
      <c r="E127" s="9"/>
      <c r="F127" s="2"/>
      <c r="G127" s="2"/>
      <c r="H127" s="2"/>
      <c r="I127" s="2"/>
      <c r="J127" s="2"/>
      <c r="K127" s="2"/>
      <c r="L127" s="2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</row>
    <row r="128" spans="1:38" x14ac:dyDescent="0.2">
      <c r="A128" s="9"/>
      <c r="B128" s="9"/>
      <c r="C128" s="9"/>
      <c r="D128" s="9"/>
      <c r="E128" s="9"/>
      <c r="F128" s="2"/>
      <c r="G128" s="2"/>
      <c r="H128" s="2"/>
      <c r="I128" s="2"/>
      <c r="J128" s="2"/>
      <c r="K128" s="2"/>
      <c r="L128" s="2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</row>
    <row r="129" spans="1:38" x14ac:dyDescent="0.2">
      <c r="A129" s="9"/>
      <c r="B129" s="9"/>
      <c r="C129" s="9"/>
      <c r="D129" s="9"/>
      <c r="E129" s="9"/>
      <c r="F129" s="2"/>
      <c r="G129" s="2"/>
      <c r="H129" s="2"/>
      <c r="I129" s="2"/>
      <c r="J129" s="2"/>
      <c r="K129" s="2"/>
      <c r="L129" s="2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</row>
    <row r="130" spans="1:38" x14ac:dyDescent="0.2">
      <c r="A130" s="9"/>
      <c r="B130" s="9"/>
      <c r="C130" s="9"/>
      <c r="D130" s="9"/>
      <c r="E130" s="9"/>
      <c r="F130" s="2"/>
      <c r="G130" s="2"/>
      <c r="H130" s="2"/>
      <c r="I130" s="2"/>
      <c r="J130" s="2"/>
      <c r="K130" s="2"/>
      <c r="L130" s="2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</row>
    <row r="131" spans="1:38" x14ac:dyDescent="0.2">
      <c r="A131" s="9"/>
      <c r="B131" s="9"/>
      <c r="C131" s="9"/>
      <c r="D131" s="9"/>
      <c r="E131" s="9"/>
      <c r="F131" s="2"/>
      <c r="G131" s="2"/>
      <c r="H131" s="2"/>
      <c r="I131" s="2"/>
      <c r="J131" s="2"/>
      <c r="K131" s="2"/>
      <c r="L131" s="2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</row>
    <row r="132" spans="1:38" x14ac:dyDescent="0.2">
      <c r="A132" s="9"/>
      <c r="B132" s="9"/>
      <c r="C132" s="9"/>
      <c r="D132" s="9"/>
      <c r="E132" s="9"/>
      <c r="F132" s="2"/>
      <c r="G132" s="2"/>
      <c r="H132" s="2"/>
      <c r="I132" s="2"/>
      <c r="J132" s="2"/>
      <c r="K132" s="2"/>
      <c r="L132" s="2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</row>
    <row r="133" spans="1:38" x14ac:dyDescent="0.2">
      <c r="A133" s="9"/>
      <c r="B133" s="9"/>
      <c r="C133" s="9"/>
      <c r="D133" s="9"/>
      <c r="E133" s="9"/>
      <c r="F133" s="2"/>
      <c r="G133" s="2"/>
      <c r="H133" s="2"/>
      <c r="I133" s="2"/>
      <c r="J133" s="2"/>
      <c r="K133" s="2"/>
      <c r="L133" s="2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</row>
    <row r="134" spans="1:38" x14ac:dyDescent="0.2">
      <c r="A134" s="9"/>
      <c r="B134" s="9"/>
      <c r="C134" s="9"/>
      <c r="D134" s="9"/>
      <c r="E134" s="9"/>
      <c r="F134" s="2"/>
      <c r="G134" s="2"/>
      <c r="H134" s="2"/>
      <c r="I134" s="2"/>
      <c r="J134" s="2"/>
      <c r="K134" s="2"/>
      <c r="L134" s="2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</row>
    <row r="135" spans="1:38" x14ac:dyDescent="0.2">
      <c r="A135" s="9"/>
      <c r="B135" s="9"/>
      <c r="C135" s="9"/>
      <c r="D135" s="9"/>
      <c r="E135" s="9"/>
      <c r="F135" s="2"/>
      <c r="G135" s="2"/>
      <c r="H135" s="2"/>
      <c r="I135" s="2"/>
      <c r="J135" s="2"/>
      <c r="K135" s="2"/>
      <c r="L135" s="2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</row>
    <row r="136" spans="1:38" x14ac:dyDescent="0.2">
      <c r="A136" s="9"/>
      <c r="B136" s="9"/>
      <c r="C136" s="9"/>
      <c r="D136" s="9"/>
      <c r="E136" s="9"/>
      <c r="F136" s="2"/>
      <c r="G136" s="2"/>
      <c r="H136" s="2"/>
      <c r="I136" s="2"/>
      <c r="J136" s="2"/>
      <c r="K136" s="2"/>
      <c r="L136" s="2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</row>
    <row r="137" spans="1:38" x14ac:dyDescent="0.2">
      <c r="A137" s="9"/>
      <c r="B137" s="9"/>
      <c r="C137" s="9"/>
      <c r="D137" s="9"/>
      <c r="E137" s="9"/>
      <c r="F137" s="2"/>
      <c r="G137" s="2"/>
      <c r="H137" s="2"/>
      <c r="I137" s="2"/>
      <c r="J137" s="2"/>
      <c r="K137" s="2"/>
      <c r="L137" s="2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</row>
    <row r="138" spans="1:38" x14ac:dyDescent="0.2">
      <c r="A138" s="9"/>
      <c r="B138" s="9"/>
      <c r="C138" s="9"/>
      <c r="D138" s="9"/>
      <c r="E138" s="9"/>
      <c r="F138" s="2"/>
      <c r="G138" s="2"/>
      <c r="H138" s="2"/>
      <c r="I138" s="2"/>
      <c r="J138" s="2"/>
      <c r="K138" s="2"/>
      <c r="L138" s="2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</row>
    <row r="139" spans="1:38" x14ac:dyDescent="0.2">
      <c r="A139" s="9"/>
      <c r="B139" s="9"/>
      <c r="C139" s="9"/>
      <c r="D139" s="9"/>
      <c r="E139" s="9"/>
      <c r="F139" s="2"/>
      <c r="G139" s="2"/>
      <c r="H139" s="2"/>
      <c r="I139" s="2"/>
      <c r="J139" s="2"/>
      <c r="K139" s="2"/>
      <c r="L139" s="2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</row>
    <row r="140" spans="1:38" x14ac:dyDescent="0.2">
      <c r="A140" s="9"/>
      <c r="B140" s="9"/>
      <c r="C140" s="9"/>
      <c r="D140" s="9"/>
      <c r="E140" s="9"/>
      <c r="F140" s="2"/>
      <c r="G140" s="2"/>
      <c r="H140" s="2"/>
      <c r="I140" s="2"/>
      <c r="J140" s="2"/>
      <c r="K140" s="2"/>
      <c r="L140" s="2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</row>
    <row r="141" spans="1:38" x14ac:dyDescent="0.2">
      <c r="A141" s="9"/>
      <c r="B141" s="9"/>
      <c r="C141" s="9"/>
      <c r="D141" s="9"/>
      <c r="E141" s="9"/>
      <c r="F141" s="2"/>
      <c r="G141" s="2"/>
      <c r="H141" s="2"/>
      <c r="I141" s="2"/>
      <c r="J141" s="2"/>
      <c r="K141" s="2"/>
      <c r="L141" s="2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</row>
    <row r="142" spans="1:38" x14ac:dyDescent="0.2">
      <c r="A142" s="9"/>
      <c r="B142" s="9"/>
      <c r="C142" s="9"/>
      <c r="D142" s="9"/>
      <c r="E142" s="9"/>
      <c r="F142" s="2"/>
      <c r="G142" s="2"/>
      <c r="H142" s="2"/>
      <c r="I142" s="2"/>
      <c r="J142" s="2"/>
      <c r="K142" s="2"/>
      <c r="L142" s="2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</row>
    <row r="143" spans="1:38" x14ac:dyDescent="0.2">
      <c r="A143" s="9"/>
      <c r="B143" s="9"/>
      <c r="C143" s="9"/>
      <c r="D143" s="9"/>
      <c r="E143" s="9"/>
      <c r="F143" s="2"/>
      <c r="G143" s="2"/>
      <c r="H143" s="2"/>
      <c r="I143" s="2"/>
      <c r="J143" s="2"/>
      <c r="K143" s="2"/>
      <c r="L143" s="2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</row>
    <row r="144" spans="1:38" x14ac:dyDescent="0.2">
      <c r="A144" s="9"/>
      <c r="B144" s="9"/>
      <c r="C144" s="9"/>
      <c r="D144" s="9"/>
      <c r="E144" s="9"/>
      <c r="F144" s="2"/>
      <c r="G144" s="2"/>
      <c r="H144" s="2"/>
      <c r="I144" s="2"/>
      <c r="J144" s="2"/>
      <c r="K144" s="2"/>
      <c r="L144" s="2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</row>
    <row r="145" spans="1:38" x14ac:dyDescent="0.2">
      <c r="A145" s="9"/>
      <c r="B145" s="9"/>
      <c r="C145" s="9"/>
      <c r="D145" s="9"/>
      <c r="E145" s="9"/>
      <c r="F145" s="2"/>
      <c r="G145" s="2"/>
      <c r="H145" s="2"/>
      <c r="I145" s="2"/>
      <c r="J145" s="2"/>
      <c r="K145" s="2"/>
      <c r="L145" s="2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</row>
    <row r="146" spans="1:38" x14ac:dyDescent="0.2">
      <c r="A146" s="9"/>
      <c r="B146" s="9"/>
      <c r="C146" s="9"/>
      <c r="D146" s="9"/>
      <c r="E146" s="9"/>
      <c r="F146" s="2"/>
      <c r="G146" s="2"/>
      <c r="H146" s="2"/>
      <c r="I146" s="2"/>
      <c r="J146" s="2"/>
      <c r="K146" s="2"/>
      <c r="L146" s="2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</row>
    <row r="147" spans="1:38" x14ac:dyDescent="0.2">
      <c r="A147" s="9"/>
      <c r="B147" s="9"/>
      <c r="C147" s="9"/>
      <c r="D147" s="9"/>
      <c r="E147" s="9"/>
      <c r="F147" s="2"/>
      <c r="G147" s="2"/>
      <c r="H147" s="2"/>
      <c r="I147" s="2"/>
      <c r="J147" s="2"/>
      <c r="K147" s="2"/>
      <c r="L147" s="2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</row>
    <row r="148" spans="1:38" x14ac:dyDescent="0.2">
      <c r="A148" s="9"/>
      <c r="B148" s="9"/>
      <c r="C148" s="9"/>
      <c r="D148" s="9"/>
      <c r="E148" s="9"/>
      <c r="F148" s="2"/>
      <c r="G148" s="2"/>
      <c r="H148" s="2"/>
      <c r="I148" s="2"/>
      <c r="J148" s="2"/>
      <c r="K148" s="2"/>
      <c r="L148" s="2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</row>
    <row r="149" spans="1:38" x14ac:dyDescent="0.2">
      <c r="A149" s="9"/>
      <c r="B149" s="9"/>
      <c r="C149" s="9"/>
      <c r="D149" s="9"/>
      <c r="E149" s="9"/>
      <c r="F149" s="2"/>
      <c r="G149" s="2"/>
      <c r="H149" s="2"/>
      <c r="I149" s="2"/>
      <c r="J149" s="2"/>
      <c r="K149" s="2"/>
      <c r="L149" s="2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</row>
    <row r="150" spans="1:38" x14ac:dyDescent="0.2">
      <c r="A150" s="9"/>
      <c r="B150" s="9"/>
      <c r="C150" s="9"/>
      <c r="D150" s="9"/>
      <c r="E150" s="9"/>
      <c r="F150" s="2"/>
      <c r="G150" s="2"/>
      <c r="H150" s="2"/>
      <c r="I150" s="2"/>
      <c r="J150" s="2"/>
      <c r="K150" s="2"/>
      <c r="L150" s="2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</row>
    <row r="151" spans="1:38" x14ac:dyDescent="0.2">
      <c r="A151" s="9"/>
      <c r="B151" s="9"/>
      <c r="C151" s="9"/>
      <c r="D151" s="9"/>
      <c r="E151" s="9"/>
      <c r="F151" s="2"/>
      <c r="G151" s="2"/>
      <c r="H151" s="2"/>
      <c r="I151" s="2"/>
      <c r="J151" s="2"/>
      <c r="K151" s="2"/>
      <c r="L151" s="2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</row>
    <row r="152" spans="1:38" x14ac:dyDescent="0.2">
      <c r="A152" s="9"/>
      <c r="B152" s="9"/>
      <c r="C152" s="9"/>
      <c r="D152" s="9"/>
      <c r="E152" s="9"/>
      <c r="F152" s="2"/>
      <c r="G152" s="2"/>
      <c r="H152" s="2"/>
      <c r="I152" s="2"/>
      <c r="J152" s="2"/>
      <c r="K152" s="2"/>
      <c r="L152" s="2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</row>
    <row r="153" spans="1:38" x14ac:dyDescent="0.2">
      <c r="A153" s="9"/>
      <c r="B153" s="9"/>
      <c r="C153" s="9"/>
      <c r="D153" s="9"/>
      <c r="E153" s="9"/>
      <c r="F153" s="2"/>
      <c r="G153" s="2"/>
      <c r="H153" s="2"/>
      <c r="I153" s="2"/>
      <c r="J153" s="2"/>
      <c r="K153" s="2"/>
      <c r="L153" s="2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</row>
    <row r="154" spans="1:38" x14ac:dyDescent="0.2">
      <c r="A154" s="9"/>
      <c r="B154" s="9"/>
      <c r="C154" s="9"/>
      <c r="D154" s="9"/>
      <c r="E154" s="9"/>
      <c r="F154" s="2"/>
      <c r="G154" s="2"/>
      <c r="H154" s="2"/>
      <c r="I154" s="2"/>
      <c r="J154" s="2"/>
      <c r="K154" s="2"/>
      <c r="L154" s="2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</row>
    <row r="155" spans="1:38" x14ac:dyDescent="0.2">
      <c r="A155" s="9"/>
      <c r="B155" s="9"/>
      <c r="C155" s="9"/>
      <c r="D155" s="9"/>
      <c r="E155" s="9"/>
      <c r="F155" s="2"/>
      <c r="G155" s="2"/>
      <c r="H155" s="2"/>
      <c r="I155" s="2"/>
      <c r="J155" s="2"/>
      <c r="K155" s="2"/>
      <c r="L155" s="2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</row>
    <row r="156" spans="1:38" x14ac:dyDescent="0.2">
      <c r="A156" s="9"/>
      <c r="B156" s="9"/>
      <c r="C156" s="9"/>
      <c r="D156" s="9"/>
      <c r="E156" s="9"/>
      <c r="F156" s="2"/>
      <c r="G156" s="2"/>
      <c r="H156" s="2"/>
      <c r="I156" s="2"/>
      <c r="J156" s="2"/>
      <c r="K156" s="2"/>
      <c r="L156" s="2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</row>
    <row r="157" spans="1:38" x14ac:dyDescent="0.2">
      <c r="A157" s="9"/>
      <c r="B157" s="9"/>
      <c r="C157" s="9"/>
      <c r="D157" s="9"/>
      <c r="E157" s="9"/>
      <c r="F157" s="2"/>
      <c r="G157" s="2"/>
      <c r="H157" s="2"/>
      <c r="I157" s="2"/>
      <c r="J157" s="2"/>
      <c r="K157" s="2"/>
      <c r="L157" s="2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</row>
    <row r="158" spans="1:38" x14ac:dyDescent="0.2">
      <c r="A158" s="9"/>
      <c r="B158" s="9"/>
      <c r="C158" s="9"/>
      <c r="D158" s="9"/>
      <c r="E158" s="9"/>
      <c r="F158" s="2"/>
      <c r="G158" s="2"/>
      <c r="H158" s="2"/>
      <c r="I158" s="2"/>
      <c r="J158" s="2"/>
      <c r="K158" s="2"/>
      <c r="L158" s="2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</row>
    <row r="159" spans="1:38" x14ac:dyDescent="0.2">
      <c r="A159" s="9"/>
      <c r="B159" s="9"/>
      <c r="C159" s="9"/>
      <c r="D159" s="9"/>
      <c r="E159" s="9"/>
      <c r="F159" s="2"/>
      <c r="G159" s="2"/>
      <c r="H159" s="2"/>
      <c r="I159" s="2"/>
      <c r="J159" s="2"/>
      <c r="K159" s="2"/>
      <c r="L159" s="2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</row>
    <row r="160" spans="1:38" x14ac:dyDescent="0.2">
      <c r="A160" s="9"/>
      <c r="B160" s="9"/>
      <c r="C160" s="9"/>
      <c r="D160" s="9"/>
      <c r="E160" s="9"/>
      <c r="F160" s="2"/>
      <c r="G160" s="2"/>
      <c r="H160" s="2"/>
      <c r="I160" s="2"/>
      <c r="J160" s="2"/>
      <c r="K160" s="2"/>
      <c r="L160" s="2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</row>
    <row r="161" spans="1:38" x14ac:dyDescent="0.2">
      <c r="A161" s="9"/>
      <c r="B161" s="9"/>
      <c r="C161" s="9"/>
      <c r="D161" s="9"/>
      <c r="E161" s="9"/>
      <c r="F161" s="2"/>
      <c r="G161" s="2"/>
      <c r="H161" s="2"/>
      <c r="I161" s="2"/>
      <c r="J161" s="2"/>
      <c r="K161" s="2"/>
      <c r="L161" s="2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</row>
    <row r="162" spans="1:38" x14ac:dyDescent="0.2">
      <c r="A162" s="9"/>
      <c r="B162" s="9"/>
      <c r="C162" s="9"/>
      <c r="D162" s="9"/>
      <c r="E162" s="9"/>
      <c r="F162" s="2"/>
      <c r="G162" s="2"/>
      <c r="H162" s="2"/>
      <c r="I162" s="2"/>
      <c r="J162" s="2"/>
      <c r="K162" s="2"/>
      <c r="L162" s="2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</row>
    <row r="163" spans="1:38" x14ac:dyDescent="0.2">
      <c r="A163" s="9"/>
      <c r="B163" s="9"/>
      <c r="C163" s="9"/>
      <c r="D163" s="9"/>
      <c r="E163" s="9"/>
      <c r="F163" s="2"/>
      <c r="G163" s="2"/>
      <c r="H163" s="2"/>
      <c r="I163" s="2"/>
      <c r="J163" s="2"/>
      <c r="K163" s="2"/>
      <c r="L163" s="2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</row>
    <row r="164" spans="1:38" x14ac:dyDescent="0.2">
      <c r="A164" s="9"/>
      <c r="B164" s="9"/>
      <c r="C164" s="9"/>
      <c r="D164" s="9"/>
      <c r="E164" s="9"/>
      <c r="F164" s="2"/>
      <c r="G164" s="2"/>
      <c r="H164" s="2"/>
      <c r="I164" s="2"/>
      <c r="J164" s="2"/>
      <c r="K164" s="2"/>
      <c r="L164" s="2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</row>
    <row r="165" spans="1:38" x14ac:dyDescent="0.2">
      <c r="A165" s="9"/>
      <c r="B165" s="9"/>
      <c r="C165" s="9"/>
      <c r="D165" s="9"/>
      <c r="E165" s="9"/>
      <c r="F165" s="2"/>
      <c r="G165" s="2"/>
      <c r="H165" s="2"/>
      <c r="I165" s="2"/>
      <c r="J165" s="2"/>
      <c r="K165" s="2"/>
      <c r="L165" s="2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</row>
    <row r="166" spans="1:38" x14ac:dyDescent="0.2">
      <c r="A166" s="9"/>
      <c r="B166" s="9"/>
      <c r="C166" s="9"/>
      <c r="D166" s="9"/>
      <c r="E166" s="9"/>
      <c r="F166" s="2"/>
      <c r="G166" s="2"/>
      <c r="H166" s="2"/>
      <c r="I166" s="2"/>
      <c r="J166" s="2"/>
      <c r="K166" s="2"/>
      <c r="L166" s="2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</row>
    <row r="167" spans="1:38" x14ac:dyDescent="0.2">
      <c r="A167" s="9"/>
      <c r="B167" s="9"/>
      <c r="C167" s="9"/>
      <c r="D167" s="9"/>
      <c r="E167" s="9"/>
      <c r="F167" s="2"/>
      <c r="G167" s="2"/>
      <c r="H167" s="2"/>
      <c r="I167" s="2"/>
      <c r="J167" s="2"/>
      <c r="K167" s="2"/>
      <c r="L167" s="2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</row>
    <row r="168" spans="1:38" x14ac:dyDescent="0.2">
      <c r="A168" s="9"/>
      <c r="B168" s="9"/>
      <c r="C168" s="9"/>
      <c r="D168" s="9"/>
      <c r="E168" s="9"/>
      <c r="F168" s="2"/>
      <c r="G168" s="2"/>
      <c r="H168" s="2"/>
      <c r="I168" s="2"/>
      <c r="J168" s="2"/>
      <c r="K168" s="2"/>
      <c r="L168" s="2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</row>
    <row r="169" spans="1:38" x14ac:dyDescent="0.2">
      <c r="A169" s="9"/>
      <c r="B169" s="9"/>
      <c r="C169" s="9"/>
      <c r="D169" s="9"/>
      <c r="E169" s="9"/>
      <c r="F169" s="2"/>
      <c r="G169" s="2"/>
      <c r="H169" s="2"/>
      <c r="I169" s="2"/>
      <c r="J169" s="2"/>
      <c r="K169" s="2"/>
      <c r="L169" s="2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</row>
    <row r="170" spans="1:38" x14ac:dyDescent="0.2">
      <c r="A170" s="9"/>
      <c r="B170" s="9"/>
      <c r="C170" s="9"/>
      <c r="D170" s="9"/>
      <c r="E170" s="9"/>
      <c r="F170" s="2"/>
      <c r="G170" s="2"/>
      <c r="H170" s="2"/>
      <c r="I170" s="2"/>
      <c r="J170" s="2"/>
      <c r="K170" s="2"/>
      <c r="L170" s="2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</row>
    <row r="171" spans="1:38" x14ac:dyDescent="0.2">
      <c r="A171" s="9"/>
      <c r="B171" s="9"/>
      <c r="C171" s="9"/>
      <c r="D171" s="9"/>
      <c r="E171" s="9"/>
      <c r="F171" s="2"/>
      <c r="G171" s="2"/>
      <c r="H171" s="2"/>
      <c r="I171" s="2"/>
      <c r="J171" s="2"/>
      <c r="K171" s="2"/>
      <c r="L171" s="2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</row>
    <row r="172" spans="1:38" x14ac:dyDescent="0.2">
      <c r="A172" s="9"/>
      <c r="B172" s="9"/>
      <c r="C172" s="9"/>
      <c r="D172" s="9"/>
      <c r="E172" s="9"/>
      <c r="F172" s="2"/>
      <c r="G172" s="2"/>
      <c r="H172" s="2"/>
      <c r="I172" s="2"/>
      <c r="J172" s="2"/>
      <c r="K172" s="2"/>
      <c r="L172" s="2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</row>
    <row r="173" spans="1:38" x14ac:dyDescent="0.2">
      <c r="A173" s="9"/>
      <c r="B173" s="9"/>
      <c r="C173" s="9"/>
      <c r="D173" s="9"/>
      <c r="E173" s="9"/>
      <c r="F173" s="2"/>
      <c r="G173" s="2"/>
      <c r="H173" s="2"/>
      <c r="I173" s="2"/>
      <c r="J173" s="2"/>
      <c r="K173" s="2"/>
      <c r="L173" s="2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</row>
    <row r="174" spans="1:38" x14ac:dyDescent="0.2">
      <c r="A174" s="9"/>
      <c r="B174" s="9"/>
      <c r="C174" s="9"/>
      <c r="D174" s="9"/>
      <c r="E174" s="9"/>
      <c r="F174" s="2"/>
      <c r="G174" s="2"/>
      <c r="H174" s="2"/>
      <c r="I174" s="2"/>
      <c r="J174" s="2"/>
      <c r="K174" s="2"/>
      <c r="L174" s="2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</row>
    <row r="175" spans="1:38" x14ac:dyDescent="0.2">
      <c r="A175" s="9"/>
      <c r="B175" s="9"/>
      <c r="C175" s="9"/>
      <c r="D175" s="9"/>
      <c r="E175" s="9"/>
      <c r="F175" s="2"/>
      <c r="G175" s="2"/>
      <c r="H175" s="2"/>
      <c r="I175" s="2"/>
      <c r="J175" s="2"/>
      <c r="K175" s="2"/>
      <c r="L175" s="2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</row>
    <row r="176" spans="1:38" x14ac:dyDescent="0.2">
      <c r="A176" s="9"/>
      <c r="B176" s="9"/>
      <c r="C176" s="9"/>
      <c r="D176" s="9"/>
      <c r="E176" s="9"/>
      <c r="F176" s="2"/>
      <c r="G176" s="2"/>
      <c r="H176" s="2"/>
      <c r="I176" s="2"/>
      <c r="J176" s="2"/>
      <c r="K176" s="2"/>
      <c r="L176" s="2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</row>
    <row r="177" spans="1:38" x14ac:dyDescent="0.2">
      <c r="A177" s="9"/>
      <c r="B177" s="9"/>
      <c r="C177" s="9"/>
      <c r="D177" s="9"/>
      <c r="E177" s="9"/>
      <c r="F177" s="2"/>
      <c r="G177" s="2"/>
      <c r="H177" s="2"/>
      <c r="I177" s="2"/>
      <c r="J177" s="2"/>
      <c r="K177" s="2"/>
      <c r="L177" s="2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</row>
    <row r="178" spans="1:38" x14ac:dyDescent="0.2">
      <c r="A178" s="9"/>
      <c r="B178" s="9"/>
      <c r="C178" s="9"/>
      <c r="D178" s="9"/>
      <c r="E178" s="9"/>
      <c r="F178" s="2"/>
      <c r="G178" s="2"/>
      <c r="H178" s="2"/>
      <c r="I178" s="2"/>
      <c r="J178" s="2"/>
      <c r="K178" s="2"/>
      <c r="L178" s="2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</row>
    <row r="179" spans="1:38" x14ac:dyDescent="0.2">
      <c r="A179" s="9"/>
      <c r="B179" s="9"/>
      <c r="C179" s="9"/>
      <c r="D179" s="9"/>
      <c r="E179" s="9"/>
      <c r="F179" s="2"/>
      <c r="G179" s="2"/>
      <c r="H179" s="2"/>
      <c r="I179" s="2"/>
      <c r="J179" s="2"/>
      <c r="K179" s="2"/>
      <c r="L179" s="2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</row>
    <row r="180" spans="1:38" x14ac:dyDescent="0.2">
      <c r="A180" s="9"/>
      <c r="B180" s="9"/>
      <c r="C180" s="9"/>
      <c r="D180" s="9"/>
      <c r="E180" s="9"/>
      <c r="F180" s="2"/>
      <c r="G180" s="2"/>
      <c r="H180" s="2"/>
      <c r="I180" s="2"/>
      <c r="J180" s="2"/>
      <c r="K180" s="2"/>
      <c r="L180" s="2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</row>
    <row r="181" spans="1:38" x14ac:dyDescent="0.2">
      <c r="A181" s="9"/>
      <c r="B181" s="9"/>
      <c r="C181" s="9"/>
      <c r="D181" s="9"/>
      <c r="E181" s="9"/>
      <c r="F181" s="2"/>
      <c r="G181" s="2"/>
      <c r="H181" s="2"/>
      <c r="I181" s="2"/>
      <c r="J181" s="2"/>
      <c r="K181" s="2"/>
      <c r="L181" s="2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</row>
    <row r="182" spans="1:38" x14ac:dyDescent="0.2">
      <c r="A182" s="9"/>
      <c r="B182" s="9"/>
      <c r="C182" s="9"/>
      <c r="D182" s="9"/>
      <c r="E182" s="9"/>
      <c r="F182" s="2"/>
      <c r="G182" s="2"/>
      <c r="H182" s="2"/>
      <c r="I182" s="2"/>
      <c r="J182" s="2"/>
      <c r="K182" s="2"/>
      <c r="L182" s="2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</row>
    <row r="183" spans="1:38" x14ac:dyDescent="0.2">
      <c r="A183" s="9"/>
      <c r="B183" s="9"/>
      <c r="C183" s="9"/>
      <c r="D183" s="9"/>
      <c r="E183" s="9"/>
      <c r="F183" s="2"/>
      <c r="G183" s="2"/>
      <c r="H183" s="2"/>
      <c r="I183" s="2"/>
      <c r="J183" s="2"/>
      <c r="K183" s="2"/>
      <c r="L183" s="2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</row>
    <row r="184" spans="1:38" x14ac:dyDescent="0.2">
      <c r="A184" s="9"/>
      <c r="B184" s="9"/>
      <c r="C184" s="9"/>
      <c r="D184" s="9"/>
      <c r="E184" s="9"/>
      <c r="F184" s="2"/>
      <c r="G184" s="2"/>
      <c r="H184" s="2"/>
      <c r="I184" s="2"/>
      <c r="J184" s="2"/>
      <c r="K184" s="2"/>
      <c r="L184" s="2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</row>
    <row r="185" spans="1:38" x14ac:dyDescent="0.2">
      <c r="A185" s="9"/>
      <c r="B185" s="9"/>
      <c r="C185" s="9"/>
      <c r="D185" s="9"/>
      <c r="E185" s="9"/>
      <c r="F185" s="2"/>
      <c r="G185" s="2"/>
      <c r="H185" s="2"/>
      <c r="I185" s="2"/>
      <c r="J185" s="2"/>
      <c r="K185" s="2"/>
      <c r="L185" s="2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</row>
    <row r="186" spans="1:38" x14ac:dyDescent="0.2">
      <c r="A186" s="9"/>
      <c r="B186" s="9"/>
      <c r="C186" s="9"/>
      <c r="D186" s="9"/>
      <c r="E186" s="9"/>
      <c r="F186" s="2"/>
      <c r="G186" s="2"/>
      <c r="H186" s="2"/>
      <c r="I186" s="2"/>
      <c r="J186" s="2"/>
      <c r="K186" s="2"/>
      <c r="L186" s="2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</row>
    <row r="187" spans="1:38" x14ac:dyDescent="0.2">
      <c r="A187" s="9"/>
      <c r="B187" s="9"/>
      <c r="C187" s="9"/>
      <c r="D187" s="9"/>
      <c r="E187" s="9"/>
      <c r="F187" s="2"/>
      <c r="G187" s="2"/>
      <c r="H187" s="2"/>
      <c r="I187" s="2"/>
      <c r="J187" s="2"/>
      <c r="K187" s="2"/>
      <c r="L187" s="2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</row>
    <row r="188" spans="1:38" x14ac:dyDescent="0.2">
      <c r="A188" s="9"/>
      <c r="B188" s="9"/>
      <c r="C188" s="9"/>
      <c r="D188" s="9"/>
      <c r="E188" s="9"/>
      <c r="F188" s="2"/>
      <c r="G188" s="2"/>
      <c r="H188" s="2"/>
      <c r="I188" s="2"/>
      <c r="J188" s="2"/>
      <c r="K188" s="2"/>
      <c r="L188" s="2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</row>
    <row r="189" spans="1:38" x14ac:dyDescent="0.2">
      <c r="A189" s="9"/>
      <c r="B189" s="9"/>
      <c r="C189" s="9"/>
      <c r="D189" s="9"/>
      <c r="E189" s="9"/>
      <c r="F189" s="2"/>
      <c r="G189" s="2"/>
      <c r="H189" s="2"/>
      <c r="I189" s="2"/>
      <c r="J189" s="2"/>
      <c r="K189" s="2"/>
      <c r="L189" s="2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</row>
    <row r="190" spans="1:38" x14ac:dyDescent="0.2">
      <c r="A190" s="9"/>
      <c r="B190" s="9"/>
      <c r="C190" s="9"/>
      <c r="D190" s="9"/>
      <c r="E190" s="9"/>
      <c r="F190" s="2"/>
      <c r="G190" s="2"/>
      <c r="H190" s="2"/>
      <c r="I190" s="2"/>
      <c r="J190" s="2"/>
      <c r="K190" s="2"/>
      <c r="L190" s="2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</row>
    <row r="191" spans="1:38" x14ac:dyDescent="0.2">
      <c r="A191" s="9"/>
      <c r="B191" s="9"/>
      <c r="C191" s="9"/>
      <c r="D191" s="9"/>
      <c r="E191" s="9"/>
      <c r="F191" s="2"/>
      <c r="G191" s="2"/>
      <c r="H191" s="2"/>
      <c r="I191" s="2"/>
      <c r="J191" s="2"/>
      <c r="K191" s="2"/>
      <c r="L191" s="2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</row>
    <row r="192" spans="1:38" x14ac:dyDescent="0.2">
      <c r="A192" s="9"/>
      <c r="B192" s="9"/>
      <c r="C192" s="9"/>
      <c r="D192" s="9"/>
      <c r="E192" s="9"/>
      <c r="F192" s="2"/>
      <c r="G192" s="2"/>
      <c r="H192" s="2"/>
      <c r="I192" s="2"/>
      <c r="J192" s="2"/>
      <c r="K192" s="2"/>
      <c r="L192" s="2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</row>
    <row r="193" spans="1:38" x14ac:dyDescent="0.2">
      <c r="A193" s="9"/>
      <c r="B193" s="9"/>
      <c r="C193" s="9"/>
      <c r="D193" s="9"/>
      <c r="E193" s="9"/>
      <c r="F193" s="2"/>
      <c r="G193" s="2"/>
      <c r="H193" s="2"/>
      <c r="I193" s="2"/>
      <c r="J193" s="2"/>
      <c r="K193" s="2"/>
      <c r="L193" s="2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</row>
    <row r="194" spans="1:38" x14ac:dyDescent="0.2">
      <c r="A194" s="9"/>
      <c r="B194" s="9"/>
      <c r="C194" s="9"/>
      <c r="D194" s="9"/>
      <c r="E194" s="9"/>
      <c r="F194" s="2"/>
      <c r="G194" s="2"/>
      <c r="H194" s="2"/>
      <c r="I194" s="2"/>
      <c r="J194" s="2"/>
      <c r="K194" s="2"/>
      <c r="L194" s="2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</row>
    <row r="195" spans="1:38" x14ac:dyDescent="0.2">
      <c r="A195" s="9"/>
      <c r="B195" s="9"/>
      <c r="C195" s="9"/>
      <c r="D195" s="9"/>
      <c r="E195" s="9"/>
      <c r="F195" s="2"/>
      <c r="G195" s="2"/>
      <c r="H195" s="2"/>
      <c r="I195" s="2"/>
      <c r="J195" s="2"/>
      <c r="K195" s="2"/>
      <c r="L195" s="2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</row>
    <row r="196" spans="1:38" x14ac:dyDescent="0.2">
      <c r="A196" s="9"/>
      <c r="B196" s="9"/>
      <c r="C196" s="9"/>
      <c r="D196" s="9"/>
      <c r="E196" s="9"/>
      <c r="F196" s="2"/>
      <c r="G196" s="2"/>
      <c r="H196" s="2"/>
      <c r="I196" s="2"/>
      <c r="J196" s="2"/>
      <c r="K196" s="2"/>
      <c r="L196" s="2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</row>
    <row r="197" spans="1:38" x14ac:dyDescent="0.2">
      <c r="A197" s="9"/>
      <c r="B197" s="9"/>
      <c r="C197" s="9"/>
      <c r="D197" s="9"/>
      <c r="E197" s="9"/>
      <c r="F197" s="2"/>
      <c r="G197" s="2"/>
      <c r="H197" s="2"/>
      <c r="I197" s="2"/>
      <c r="J197" s="2"/>
      <c r="K197" s="2"/>
      <c r="L197" s="2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</row>
    <row r="198" spans="1:38" x14ac:dyDescent="0.2">
      <c r="A198" s="9"/>
      <c r="B198" s="9"/>
      <c r="C198" s="9"/>
      <c r="D198" s="9"/>
      <c r="E198" s="9"/>
      <c r="F198" s="2"/>
      <c r="G198" s="2"/>
      <c r="H198" s="2"/>
      <c r="I198" s="2"/>
      <c r="J198" s="2"/>
      <c r="K198" s="2"/>
      <c r="L198" s="2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</row>
    <row r="199" spans="1:38" x14ac:dyDescent="0.2">
      <c r="A199" s="9"/>
      <c r="B199" s="9"/>
      <c r="C199" s="9"/>
      <c r="D199" s="9"/>
      <c r="E199" s="9"/>
      <c r="F199" s="2"/>
      <c r="G199" s="2"/>
      <c r="H199" s="2"/>
      <c r="I199" s="2"/>
      <c r="J199" s="2"/>
      <c r="K199" s="2"/>
      <c r="L199" s="2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</row>
    <row r="200" spans="1:38" x14ac:dyDescent="0.2">
      <c r="A200" s="9"/>
      <c r="B200" s="9"/>
      <c r="C200" s="9"/>
      <c r="D200" s="9"/>
      <c r="E200" s="9"/>
      <c r="F200" s="2"/>
      <c r="G200" s="2"/>
      <c r="H200" s="2"/>
      <c r="I200" s="2"/>
      <c r="J200" s="2"/>
      <c r="K200" s="2"/>
      <c r="L200" s="2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</row>
    <row r="201" spans="1:38" x14ac:dyDescent="0.2">
      <c r="A201" s="9"/>
      <c r="B201" s="9"/>
      <c r="C201" s="9"/>
      <c r="D201" s="9"/>
      <c r="E201" s="9"/>
      <c r="F201" s="2"/>
      <c r="G201" s="2"/>
      <c r="H201" s="2"/>
      <c r="I201" s="2"/>
      <c r="J201" s="2"/>
      <c r="K201" s="2"/>
      <c r="L201" s="2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</row>
    <row r="202" spans="1:38" x14ac:dyDescent="0.2">
      <c r="A202" s="9"/>
      <c r="B202" s="9"/>
      <c r="C202" s="9"/>
      <c r="D202" s="9"/>
      <c r="E202" s="9"/>
      <c r="F202" s="2"/>
      <c r="G202" s="2"/>
      <c r="H202" s="2"/>
      <c r="I202" s="2"/>
      <c r="J202" s="2"/>
      <c r="K202" s="2"/>
      <c r="L202" s="2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</row>
    <row r="203" spans="1:38" x14ac:dyDescent="0.2">
      <c r="A203" s="9"/>
      <c r="B203" s="9"/>
      <c r="C203" s="9"/>
      <c r="D203" s="9"/>
      <c r="E203" s="9"/>
      <c r="F203" s="2"/>
      <c r="G203" s="2"/>
      <c r="H203" s="2"/>
      <c r="I203" s="2"/>
      <c r="J203" s="2"/>
      <c r="K203" s="2"/>
      <c r="L203" s="2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</row>
    <row r="204" spans="1:38" x14ac:dyDescent="0.2">
      <c r="A204" s="9"/>
      <c r="B204" s="9"/>
      <c r="C204" s="9"/>
      <c r="D204" s="9"/>
      <c r="E204" s="9"/>
      <c r="F204" s="2"/>
      <c r="G204" s="2"/>
      <c r="H204" s="2"/>
      <c r="I204" s="2"/>
      <c r="J204" s="2"/>
      <c r="K204" s="2"/>
      <c r="L204" s="2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</row>
    <row r="205" spans="1:38" x14ac:dyDescent="0.2">
      <c r="A205" s="9"/>
      <c r="B205" s="9"/>
      <c r="C205" s="9"/>
      <c r="D205" s="9"/>
      <c r="E205" s="9"/>
      <c r="F205" s="2"/>
      <c r="G205" s="2"/>
      <c r="H205" s="2"/>
      <c r="I205" s="2"/>
      <c r="J205" s="2"/>
      <c r="K205" s="2"/>
      <c r="L205" s="2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</row>
    <row r="206" spans="1:38" x14ac:dyDescent="0.2">
      <c r="A206" s="9"/>
      <c r="B206" s="9"/>
      <c r="C206" s="9"/>
      <c r="D206" s="9"/>
      <c r="E206" s="9"/>
      <c r="F206" s="2"/>
      <c r="G206" s="2"/>
      <c r="H206" s="2"/>
      <c r="I206" s="2"/>
      <c r="J206" s="2"/>
      <c r="K206" s="2"/>
      <c r="L206" s="2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</row>
    <row r="207" spans="1:38" x14ac:dyDescent="0.2">
      <c r="A207" s="9"/>
      <c r="B207" s="9"/>
      <c r="C207" s="9"/>
      <c r="D207" s="9"/>
      <c r="E207" s="9"/>
      <c r="F207" s="2"/>
      <c r="G207" s="2"/>
      <c r="H207" s="2"/>
      <c r="I207" s="2"/>
      <c r="J207" s="2"/>
      <c r="K207" s="2"/>
      <c r="L207" s="2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</row>
    <row r="208" spans="1:38" x14ac:dyDescent="0.2">
      <c r="A208" s="9"/>
      <c r="B208" s="9"/>
      <c r="C208" s="9"/>
      <c r="D208" s="9"/>
      <c r="E208" s="9"/>
      <c r="F208" s="2"/>
      <c r="G208" s="2"/>
      <c r="H208" s="2"/>
      <c r="I208" s="2"/>
      <c r="J208" s="2"/>
      <c r="K208" s="2"/>
      <c r="L208" s="2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62"/>
  <sheetViews>
    <sheetView workbookViewId="0">
      <selection activeCell="L3" sqref="L3"/>
    </sheetView>
  </sheetViews>
  <sheetFormatPr defaultColWidth="11.42578125" defaultRowHeight="12.75" x14ac:dyDescent="0.2"/>
  <cols>
    <col min="2" max="2" width="18.7109375" customWidth="1"/>
    <col min="3" max="3" width="12" style="1" customWidth="1"/>
    <col min="4" max="4" width="10" customWidth="1"/>
    <col min="7" max="7" width="15.28515625" style="1" customWidth="1"/>
    <col min="8" max="8" width="15" style="1" customWidth="1"/>
  </cols>
  <sheetData>
    <row r="1" spans="1:24" x14ac:dyDescent="0.2">
      <c r="A1" s="9"/>
      <c r="B1" s="9"/>
      <c r="C1" s="2"/>
      <c r="D1" s="9"/>
      <c r="E1" s="9"/>
      <c r="F1" s="9"/>
      <c r="G1" s="2"/>
      <c r="H1" s="2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x14ac:dyDescent="0.2">
      <c r="A2" s="9"/>
      <c r="B2" s="9"/>
      <c r="C2" s="2"/>
      <c r="D2" s="9"/>
      <c r="E2" s="9"/>
      <c r="F2" s="9"/>
      <c r="G2" s="2"/>
      <c r="H2" s="2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18" x14ac:dyDescent="0.2">
      <c r="A3" s="9"/>
      <c r="B3" s="102" t="s">
        <v>101</v>
      </c>
      <c r="C3" s="2"/>
      <c r="D3" s="9"/>
      <c r="E3" s="9"/>
      <c r="F3" s="9"/>
      <c r="G3" s="2"/>
      <c r="H3" s="2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x14ac:dyDescent="0.2">
      <c r="A4" s="9"/>
      <c r="B4" s="9"/>
      <c r="C4" s="2"/>
      <c r="D4" s="9"/>
      <c r="E4" s="9"/>
      <c r="F4" s="9"/>
      <c r="G4" s="2"/>
      <c r="H4" s="2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x14ac:dyDescent="0.2">
      <c r="A5" s="9"/>
      <c r="B5" s="17" t="s">
        <v>102</v>
      </c>
      <c r="C5" s="105"/>
      <c r="D5" s="82"/>
      <c r="E5" s="82"/>
      <c r="F5" s="82"/>
      <c r="G5" s="105"/>
      <c r="H5" s="105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ht="13.5" thickBot="1" x14ac:dyDescent="0.25">
      <c r="A6" s="9"/>
      <c r="B6" s="9"/>
      <c r="C6" s="2"/>
      <c r="D6" s="9"/>
      <c r="E6" s="9"/>
      <c r="F6" s="9"/>
      <c r="G6" s="2"/>
      <c r="H6" s="2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s="1" customFormat="1" ht="13.5" thickBot="1" x14ac:dyDescent="0.25">
      <c r="A7" s="2"/>
      <c r="B7" s="130" t="s">
        <v>100</v>
      </c>
      <c r="C7" s="40" t="s">
        <v>96</v>
      </c>
      <c r="D7" s="131" t="s">
        <v>99</v>
      </c>
      <c r="E7" s="40" t="s">
        <v>97</v>
      </c>
      <c r="F7" s="40" t="s">
        <v>98</v>
      </c>
      <c r="G7" s="40" t="s">
        <v>103</v>
      </c>
      <c r="H7" s="41" t="s">
        <v>104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x14ac:dyDescent="0.2">
      <c r="A8" s="9"/>
      <c r="B8" s="126">
        <v>140</v>
      </c>
      <c r="C8" s="127">
        <f>300/(1.706*$B8)</f>
        <v>1.2560710098810919</v>
      </c>
      <c r="D8" s="128">
        <v>1.42</v>
      </c>
      <c r="E8" s="127">
        <f>300/(1.306*$B8)</f>
        <v>1.6407788230146576</v>
      </c>
      <c r="F8" s="127">
        <f>300/(1.01*$B8)</f>
        <v>2.1216407355021216</v>
      </c>
      <c r="G8" s="127">
        <f>D8-C8</f>
        <v>0.16392899011890805</v>
      </c>
      <c r="H8" s="129">
        <f>E8-D8</f>
        <v>0.22077882301465768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x14ac:dyDescent="0.2">
      <c r="A9" s="9"/>
      <c r="B9" s="115">
        <f>B8+1</f>
        <v>141</v>
      </c>
      <c r="C9" s="107">
        <f t="shared" ref="C9:C38" si="0">300/(1.706*$B9)</f>
        <v>1.2471627048464744</v>
      </c>
      <c r="D9" s="108">
        <v>1.42</v>
      </c>
      <c r="E9" s="107">
        <f t="shared" ref="E9:E38" si="1">300/(1.306*$B9)</f>
        <v>1.6291420937734187</v>
      </c>
      <c r="F9" s="107">
        <f t="shared" ref="F9:F38" si="2">300/(1.01*$B9)</f>
        <v>2.106593638087213</v>
      </c>
      <c r="G9" s="107">
        <f t="shared" ref="G9:G38" si="3">D9-C9</f>
        <v>0.17283729515352553</v>
      </c>
      <c r="H9" s="114">
        <f t="shared" ref="H9:H38" si="4">E9-D9</f>
        <v>0.20914209377341875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x14ac:dyDescent="0.2">
      <c r="A10" s="9"/>
      <c r="B10" s="115">
        <f t="shared" ref="B10:B38" si="5">B9+1</f>
        <v>142</v>
      </c>
      <c r="C10" s="107">
        <f t="shared" si="0"/>
        <v>1.2383798688968513</v>
      </c>
      <c r="D10" s="108">
        <v>1.42</v>
      </c>
      <c r="E10" s="107">
        <f t="shared" si="1"/>
        <v>1.6176692621271274</v>
      </c>
      <c r="F10" s="107">
        <f t="shared" si="2"/>
        <v>2.0917584716218101</v>
      </c>
      <c r="G10" s="107">
        <f t="shared" si="3"/>
        <v>0.18162013110314867</v>
      </c>
      <c r="H10" s="114">
        <f t="shared" si="4"/>
        <v>0.19766926212712743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x14ac:dyDescent="0.2">
      <c r="A11" s="9"/>
      <c r="B11" s="116">
        <f t="shared" si="5"/>
        <v>143</v>
      </c>
      <c r="C11" s="109">
        <f t="shared" si="0"/>
        <v>1.2297198698136564</v>
      </c>
      <c r="D11" s="132">
        <v>1.42</v>
      </c>
      <c r="E11" s="109">
        <f t="shared" si="1"/>
        <v>1.6063568896646996</v>
      </c>
      <c r="F11" s="109">
        <f t="shared" si="2"/>
        <v>2.077130790002077</v>
      </c>
      <c r="G11" s="109">
        <f t="shared" si="3"/>
        <v>0.19028013018634349</v>
      </c>
      <c r="H11" s="117">
        <f t="shared" si="4"/>
        <v>0.18635688966469965</v>
      </c>
      <c r="I11" s="9"/>
      <c r="J11" s="9"/>
      <c r="K11" s="9"/>
      <c r="L11" s="9"/>
      <c r="M11" s="9"/>
      <c r="N11" s="9"/>
      <c r="P11" s="9"/>
      <c r="Q11" s="9"/>
      <c r="R11" s="9"/>
      <c r="S11" s="9"/>
      <c r="T11" s="9"/>
      <c r="U11" s="9"/>
      <c r="V11" s="9"/>
      <c r="W11" s="9"/>
      <c r="X11" s="9"/>
    </row>
    <row r="12" spans="1:24" x14ac:dyDescent="0.2">
      <c r="A12" s="9"/>
      <c r="B12" s="115">
        <f t="shared" si="5"/>
        <v>144</v>
      </c>
      <c r="C12" s="107">
        <f t="shared" si="0"/>
        <v>1.221180148495506</v>
      </c>
      <c r="D12" s="108">
        <v>1.42</v>
      </c>
      <c r="E12" s="107">
        <f t="shared" si="1"/>
        <v>1.5952016334864725</v>
      </c>
      <c r="F12" s="107">
        <f t="shared" si="2"/>
        <v>2.0627062706270629</v>
      </c>
      <c r="G12" s="107">
        <f t="shared" si="3"/>
        <v>0.19881985150449388</v>
      </c>
      <c r="H12" s="114">
        <f t="shared" si="4"/>
        <v>0.17520163348647255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x14ac:dyDescent="0.2">
      <c r="A13" s="9"/>
      <c r="B13" s="115">
        <f t="shared" si="5"/>
        <v>145</v>
      </c>
      <c r="C13" s="107">
        <f t="shared" si="0"/>
        <v>1.2127582164369164</v>
      </c>
      <c r="D13" s="108">
        <v>1.42</v>
      </c>
      <c r="E13" s="107">
        <f t="shared" si="1"/>
        <v>1.5842002429107038</v>
      </c>
      <c r="F13" s="107">
        <f t="shared" si="2"/>
        <v>2.0484807101399798</v>
      </c>
      <c r="G13" s="107">
        <f t="shared" si="3"/>
        <v>0.20724178356308354</v>
      </c>
      <c r="H13" s="114">
        <f t="shared" si="4"/>
        <v>0.1642002429107039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x14ac:dyDescent="0.2">
      <c r="A14" s="9"/>
      <c r="B14" s="115">
        <f t="shared" si="5"/>
        <v>146</v>
      </c>
      <c r="C14" s="107">
        <f t="shared" si="0"/>
        <v>1.2044516533106362</v>
      </c>
      <c r="D14" s="108">
        <v>1.42</v>
      </c>
      <c r="E14" s="107">
        <f t="shared" si="1"/>
        <v>1.5733495563154249</v>
      </c>
      <c r="F14" s="107">
        <f t="shared" si="2"/>
        <v>2.0344500203445</v>
      </c>
      <c r="G14" s="107">
        <f t="shared" si="3"/>
        <v>0.21554834668936373</v>
      </c>
      <c r="H14" s="114">
        <f t="shared" si="4"/>
        <v>0.15334955631542502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x14ac:dyDescent="0.2">
      <c r="A15" s="9"/>
      <c r="B15" s="115">
        <f t="shared" si="5"/>
        <v>147</v>
      </c>
      <c r="C15" s="107">
        <f t="shared" si="0"/>
        <v>1.1962581046486591</v>
      </c>
      <c r="D15" s="108">
        <v>1.42</v>
      </c>
      <c r="E15" s="107">
        <f t="shared" si="1"/>
        <v>1.5626464981091976</v>
      </c>
      <c r="F15" s="107">
        <f t="shared" si="2"/>
        <v>2.0206102242877351</v>
      </c>
      <c r="G15" s="107">
        <f t="shared" si="3"/>
        <v>0.22374189535134081</v>
      </c>
      <c r="H15" s="114">
        <f t="shared" si="4"/>
        <v>0.14264649810919772</v>
      </c>
      <c r="I15" s="9"/>
      <c r="J15" s="9"/>
      <c r="K15" s="9"/>
      <c r="L15" s="9"/>
      <c r="M15" s="9"/>
      <c r="N15" s="9"/>
      <c r="O15" s="9" t="s">
        <v>105</v>
      </c>
      <c r="P15" s="9"/>
      <c r="Q15" s="9"/>
      <c r="R15" s="9"/>
      <c r="S15" s="9"/>
      <c r="T15" s="9"/>
      <c r="U15" s="9"/>
      <c r="V15" s="9"/>
      <c r="W15" s="9"/>
      <c r="X15" s="9"/>
    </row>
    <row r="16" spans="1:24" x14ac:dyDescent="0.2">
      <c r="A16" s="9"/>
      <c r="B16" s="115">
        <f t="shared" si="5"/>
        <v>148</v>
      </c>
      <c r="C16" s="107">
        <f t="shared" si="0"/>
        <v>1.1881752796172491</v>
      </c>
      <c r="D16" s="108">
        <v>1.42</v>
      </c>
      <c r="E16" s="107">
        <f t="shared" si="1"/>
        <v>1.552088075824676</v>
      </c>
      <c r="F16" s="107">
        <f t="shared" si="2"/>
        <v>2.0069574525020073</v>
      </c>
      <c r="G16" s="107">
        <f t="shared" si="3"/>
        <v>0.23182472038275082</v>
      </c>
      <c r="H16" s="114">
        <f t="shared" si="4"/>
        <v>0.13208807582467608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x14ac:dyDescent="0.2">
      <c r="A17" s="9"/>
      <c r="B17" s="115">
        <f t="shared" si="5"/>
        <v>149</v>
      </c>
      <c r="C17" s="107">
        <f t="shared" si="0"/>
        <v>1.180200948881563</v>
      </c>
      <c r="D17" s="108">
        <v>1.42</v>
      </c>
      <c r="E17" s="107">
        <f t="shared" si="1"/>
        <v>1.5416713773292086</v>
      </c>
      <c r="F17" s="107">
        <f t="shared" si="2"/>
        <v>1.9934879393979665</v>
      </c>
      <c r="G17" s="107">
        <f t="shared" si="3"/>
        <v>0.23979905111843691</v>
      </c>
      <c r="H17" s="114">
        <f t="shared" si="4"/>
        <v>0.12167137732920863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x14ac:dyDescent="0.2">
      <c r="A18" s="9"/>
      <c r="B18" s="115">
        <f t="shared" si="5"/>
        <v>150</v>
      </c>
      <c r="C18" s="107">
        <f t="shared" si="0"/>
        <v>1.1723329425556859</v>
      </c>
      <c r="D18" s="108">
        <v>1.42</v>
      </c>
      <c r="E18" s="107">
        <f t="shared" si="1"/>
        <v>1.5313935681470137</v>
      </c>
      <c r="F18" s="107">
        <f t="shared" si="2"/>
        <v>1.9801980198019802</v>
      </c>
      <c r="G18" s="107">
        <f t="shared" si="3"/>
        <v>0.24766705744431405</v>
      </c>
      <c r="H18" s="114">
        <f t="shared" si="4"/>
        <v>0.11139356814701373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x14ac:dyDescent="0.2">
      <c r="A19" s="9"/>
      <c r="B19" s="118">
        <f t="shared" si="5"/>
        <v>151</v>
      </c>
      <c r="C19" s="110">
        <f t="shared" si="0"/>
        <v>1.1645691482341249</v>
      </c>
      <c r="D19" s="111">
        <v>1.42</v>
      </c>
      <c r="E19" s="110">
        <f t="shared" si="1"/>
        <v>1.521251888887762</v>
      </c>
      <c r="F19" s="110">
        <f t="shared" si="2"/>
        <v>1.9670841256311062</v>
      </c>
      <c r="G19" s="110">
        <f t="shared" si="3"/>
        <v>0.25543085176587499</v>
      </c>
      <c r="H19" s="119">
        <f t="shared" si="4"/>
        <v>0.10125188888776204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x14ac:dyDescent="0.2">
      <c r="A20" s="9"/>
      <c r="B20" s="118">
        <f t="shared" si="5"/>
        <v>152</v>
      </c>
      <c r="C20" s="110">
        <f t="shared" si="0"/>
        <v>1.1569075091010057</v>
      </c>
      <c r="D20" s="111">
        <v>1.42</v>
      </c>
      <c r="E20" s="110">
        <f t="shared" si="1"/>
        <v>1.5112436527766584</v>
      </c>
      <c r="F20" s="110">
        <f t="shared" si="2"/>
        <v>1.9541427826993225</v>
      </c>
      <c r="G20" s="110">
        <f t="shared" si="3"/>
        <v>0.26309249089899422</v>
      </c>
      <c r="H20" s="119">
        <f t="shared" si="4"/>
        <v>9.1243652776658468E-2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x14ac:dyDescent="0.2">
      <c r="A21" s="9"/>
      <c r="B21" s="118">
        <f t="shared" si="5"/>
        <v>153</v>
      </c>
      <c r="C21" s="110">
        <f t="shared" si="0"/>
        <v>1.1493460221134175</v>
      </c>
      <c r="D21" s="111">
        <v>1.42</v>
      </c>
      <c r="E21" s="110">
        <f t="shared" si="1"/>
        <v>1.5013662432813859</v>
      </c>
      <c r="F21" s="110">
        <f t="shared" si="2"/>
        <v>1.9413706076490003</v>
      </c>
      <c r="G21" s="110">
        <f t="shared" si="3"/>
        <v>0.27065397788658241</v>
      </c>
      <c r="H21" s="119">
        <f t="shared" si="4"/>
        <v>8.1366243281385975E-2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x14ac:dyDescent="0.2">
      <c r="A22" s="9"/>
      <c r="B22" s="118">
        <f t="shared" si="5"/>
        <v>154</v>
      </c>
      <c r="C22" s="110">
        <f t="shared" si="0"/>
        <v>1.1418827362555382</v>
      </c>
      <c r="D22" s="111">
        <v>1.42</v>
      </c>
      <c r="E22" s="110">
        <f t="shared" si="1"/>
        <v>1.4916171118315069</v>
      </c>
      <c r="F22" s="110">
        <f t="shared" si="2"/>
        <v>1.928764305001929</v>
      </c>
      <c r="G22" s="110">
        <f t="shared" si="3"/>
        <v>0.27811726374446177</v>
      </c>
      <c r="H22" s="119">
        <f t="shared" si="4"/>
        <v>7.1617111831506985E-2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x14ac:dyDescent="0.2">
      <c r="A23" s="9"/>
      <c r="B23" s="118">
        <f t="shared" si="5"/>
        <v>155</v>
      </c>
      <c r="C23" s="110">
        <f t="shared" si="0"/>
        <v>1.1345157508603412</v>
      </c>
      <c r="D23" s="111">
        <v>1.42</v>
      </c>
      <c r="E23" s="110">
        <f t="shared" si="1"/>
        <v>1.4819937756261423</v>
      </c>
      <c r="F23" s="110">
        <f t="shared" si="2"/>
        <v>1.9163206643244968</v>
      </c>
      <c r="G23" s="110">
        <f t="shared" si="3"/>
        <v>0.28548424913965875</v>
      </c>
      <c r="H23" s="119">
        <f t="shared" si="4"/>
        <v>6.1993775626142389E-2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x14ac:dyDescent="0.2">
      <c r="A24" s="9"/>
      <c r="B24" s="118">
        <f t="shared" si="5"/>
        <v>156</v>
      </c>
      <c r="C24" s="110">
        <f t="shared" si="0"/>
        <v>1.1272432139958519</v>
      </c>
      <c r="D24" s="111">
        <v>1.42</v>
      </c>
      <c r="E24" s="110">
        <f t="shared" si="1"/>
        <v>1.4724938155259746</v>
      </c>
      <c r="F24" s="110">
        <f t="shared" si="2"/>
        <v>1.904036557501904</v>
      </c>
      <c r="G24" s="112">
        <f t="shared" si="3"/>
        <v>0.29275678600414801</v>
      </c>
      <c r="H24" s="120">
        <f t="shared" si="4"/>
        <v>5.2493815525974652E-2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x14ac:dyDescent="0.2">
      <c r="A25" s="9"/>
      <c r="B25" s="118">
        <f t="shared" si="5"/>
        <v>157</v>
      </c>
      <c r="C25" s="110">
        <f t="shared" si="0"/>
        <v>1.1200633209130757</v>
      </c>
      <c r="D25" s="111">
        <v>1.42</v>
      </c>
      <c r="E25" s="110">
        <f t="shared" si="1"/>
        <v>1.4631148740258093</v>
      </c>
      <c r="F25" s="110">
        <f t="shared" si="2"/>
        <v>1.8919089361165418</v>
      </c>
      <c r="G25" s="112">
        <f t="shared" si="3"/>
        <v>0.29993667908692423</v>
      </c>
      <c r="H25" s="120">
        <f t="shared" si="4"/>
        <v>4.311487402580938E-2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x14ac:dyDescent="0.2">
      <c r="A26" s="9"/>
      <c r="B26" s="118">
        <f t="shared" si="5"/>
        <v>158</v>
      </c>
      <c r="C26" s="110">
        <f t="shared" si="0"/>
        <v>1.1129743125528662</v>
      </c>
      <c r="D26" s="111">
        <v>1.42</v>
      </c>
      <c r="E26" s="110">
        <f t="shared" si="1"/>
        <v>1.453854653304127</v>
      </c>
      <c r="F26" s="110">
        <f t="shared" si="2"/>
        <v>1.8799348289259303</v>
      </c>
      <c r="G26" s="112">
        <f t="shared" si="3"/>
        <v>0.30702568744713377</v>
      </c>
      <c r="H26" s="120">
        <f t="shared" si="4"/>
        <v>3.3854653304127069E-2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x14ac:dyDescent="0.2">
      <c r="A27" s="9"/>
      <c r="B27" s="118">
        <f t="shared" si="5"/>
        <v>159</v>
      </c>
      <c r="C27" s="110">
        <f t="shared" si="0"/>
        <v>1.1059744741091375</v>
      </c>
      <c r="D27" s="111">
        <v>1.42</v>
      </c>
      <c r="E27" s="110">
        <f t="shared" si="1"/>
        <v>1.4447109133462395</v>
      </c>
      <c r="F27" s="110">
        <f t="shared" si="2"/>
        <v>1.8681113394358304</v>
      </c>
      <c r="G27" s="112">
        <f t="shared" si="3"/>
        <v>0.31402552589086241</v>
      </c>
      <c r="H27" s="120">
        <f t="shared" si="4"/>
        <v>2.4710913346239538E-2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x14ac:dyDescent="0.2">
      <c r="A28" s="9"/>
      <c r="B28" s="118">
        <f t="shared" si="5"/>
        <v>160</v>
      </c>
      <c r="C28" s="110">
        <f t="shared" si="0"/>
        <v>1.0990621336459556</v>
      </c>
      <c r="D28" s="111">
        <v>1.42</v>
      </c>
      <c r="E28" s="110">
        <f t="shared" si="1"/>
        <v>1.4356814701378253</v>
      </c>
      <c r="F28" s="110">
        <f t="shared" si="2"/>
        <v>1.8564356435643565</v>
      </c>
      <c r="G28" s="112">
        <f t="shared" si="3"/>
        <v>0.32093786635404431</v>
      </c>
      <c r="H28" s="120">
        <f t="shared" si="4"/>
        <v>1.5681470137825393E-2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x14ac:dyDescent="0.2">
      <c r="A29" s="9"/>
      <c r="B29" s="118">
        <f t="shared" si="5"/>
        <v>161</v>
      </c>
      <c r="C29" s="110">
        <f t="shared" si="0"/>
        <v>1.092235660766167</v>
      </c>
      <c r="D29" s="111">
        <v>1.42</v>
      </c>
      <c r="E29" s="110">
        <f t="shared" si="1"/>
        <v>1.4267641939257891</v>
      </c>
      <c r="F29" s="110">
        <f t="shared" si="2"/>
        <v>1.8449049873931491</v>
      </c>
      <c r="G29" s="112">
        <f t="shared" si="3"/>
        <v>0.32776433923383297</v>
      </c>
      <c r="H29" s="120">
        <f t="shared" si="4"/>
        <v>6.764193925789197E-3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x14ac:dyDescent="0.2">
      <c r="A30" s="9"/>
      <c r="B30" s="121">
        <f t="shared" si="5"/>
        <v>162</v>
      </c>
      <c r="C30" s="112">
        <f t="shared" si="0"/>
        <v>1.0854934653293387</v>
      </c>
      <c r="D30" s="113">
        <v>1.42</v>
      </c>
      <c r="E30" s="112">
        <f t="shared" si="1"/>
        <v>1.4179570075435313</v>
      </c>
      <c r="F30" s="112">
        <f t="shared" si="2"/>
        <v>1.8335166850018334</v>
      </c>
      <c r="G30" s="112">
        <f t="shared" si="3"/>
        <v>0.33450653467066127</v>
      </c>
      <c r="H30" s="120">
        <f t="shared" si="4"/>
        <v>-2.0429924564686619E-3</v>
      </c>
      <c r="I30" s="9"/>
      <c r="J30" s="9"/>
      <c r="K30" s="9"/>
      <c r="L30" s="9"/>
      <c r="M30" s="9"/>
      <c r="N30" s="9"/>
      <c r="P30" s="9"/>
      <c r="Q30" s="9"/>
      <c r="R30" s="9"/>
      <c r="S30" s="9"/>
      <c r="T30" s="9"/>
      <c r="U30" s="9"/>
      <c r="V30" s="9"/>
      <c r="W30" s="9"/>
      <c r="X30" s="9"/>
    </row>
    <row r="31" spans="1:24" x14ac:dyDescent="0.2">
      <c r="A31" s="9"/>
      <c r="B31" s="121">
        <f t="shared" si="5"/>
        <v>163</v>
      </c>
      <c r="C31" s="112">
        <f t="shared" si="0"/>
        <v>1.0788339962168889</v>
      </c>
      <c r="D31" s="113">
        <v>1.42</v>
      </c>
      <c r="E31" s="112">
        <f t="shared" si="1"/>
        <v>1.4092578847978654</v>
      </c>
      <c r="F31" s="112">
        <f t="shared" si="2"/>
        <v>1.8222681163821903</v>
      </c>
      <c r="G31" s="112">
        <f t="shared" si="3"/>
        <v>0.34116600378311102</v>
      </c>
      <c r="H31" s="120">
        <f t="shared" si="4"/>
        <v>-1.0742115202134528E-2</v>
      </c>
      <c r="I31" s="9"/>
      <c r="J31" s="9"/>
      <c r="K31" s="9"/>
      <c r="L31" s="9"/>
      <c r="M31" s="9"/>
      <c r="N31" s="9"/>
      <c r="O31" s="9" t="s">
        <v>106</v>
      </c>
      <c r="P31" s="9"/>
      <c r="Q31" s="9"/>
      <c r="R31" s="9"/>
      <c r="S31" s="9"/>
      <c r="T31" s="9"/>
      <c r="U31" s="9"/>
      <c r="V31" s="9"/>
      <c r="W31" s="9"/>
      <c r="X31" s="9"/>
    </row>
    <row r="32" spans="1:24" x14ac:dyDescent="0.2">
      <c r="A32" s="9"/>
      <c r="B32" s="121">
        <f t="shared" si="5"/>
        <v>164</v>
      </c>
      <c r="C32" s="112">
        <f t="shared" si="0"/>
        <v>1.0722557401423956</v>
      </c>
      <c r="D32" s="113">
        <v>1.42</v>
      </c>
      <c r="E32" s="112">
        <f t="shared" si="1"/>
        <v>1.4006648489149516</v>
      </c>
      <c r="F32" s="112">
        <f t="shared" si="2"/>
        <v>1.8111567254286403</v>
      </c>
      <c r="G32" s="112">
        <f t="shared" si="3"/>
        <v>0.34774425985760438</v>
      </c>
      <c r="H32" s="120">
        <f t="shared" si="4"/>
        <v>-1.9335151085048352E-2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x14ac:dyDescent="0.2">
      <c r="A33" s="9"/>
      <c r="B33" s="121">
        <f t="shared" si="5"/>
        <v>165</v>
      </c>
      <c r="C33" s="112">
        <f t="shared" si="0"/>
        <v>1.0657572205051689</v>
      </c>
      <c r="D33" s="113">
        <v>1.42</v>
      </c>
      <c r="E33" s="112">
        <f t="shared" si="1"/>
        <v>1.3921759710427397</v>
      </c>
      <c r="F33" s="112">
        <f t="shared" si="2"/>
        <v>1.8001800180018002</v>
      </c>
      <c r="G33" s="112">
        <f t="shared" si="3"/>
        <v>0.35424277949483107</v>
      </c>
      <c r="H33" s="120">
        <f t="shared" si="4"/>
        <v>-2.7824028957260216E-2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x14ac:dyDescent="0.2">
      <c r="A34" s="9"/>
      <c r="B34" s="121">
        <f t="shared" si="5"/>
        <v>166</v>
      </c>
      <c r="C34" s="112">
        <f t="shared" si="0"/>
        <v>1.0593369962852583</v>
      </c>
      <c r="D34" s="113">
        <v>1.42</v>
      </c>
      <c r="E34" s="112">
        <f t="shared" si="1"/>
        <v>1.3837893688075424</v>
      </c>
      <c r="F34" s="112">
        <f t="shared" si="2"/>
        <v>1.7893355600620304</v>
      </c>
      <c r="G34" s="112">
        <f t="shared" si="3"/>
        <v>0.36066300371474158</v>
      </c>
      <c r="H34" s="120">
        <f t="shared" si="4"/>
        <v>-3.6210631192457488E-2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x14ac:dyDescent="0.2">
      <c r="A35" s="9"/>
      <c r="B35" s="121">
        <f t="shared" si="5"/>
        <v>167</v>
      </c>
      <c r="C35" s="112">
        <f t="shared" si="0"/>
        <v>1.0529936609781609</v>
      </c>
      <c r="D35" s="113">
        <v>1.42</v>
      </c>
      <c r="E35" s="112">
        <f t="shared" si="1"/>
        <v>1.3755032049224674</v>
      </c>
      <c r="F35" s="112">
        <f t="shared" si="2"/>
        <v>1.7786209758700422</v>
      </c>
      <c r="G35" s="112">
        <f t="shared" si="3"/>
        <v>0.36700633902183899</v>
      </c>
      <c r="H35" s="120">
        <f t="shared" si="4"/>
        <v>-4.4496795077532569E-2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x14ac:dyDescent="0.2">
      <c r="A36" s="9"/>
      <c r="B36" s="121">
        <f t="shared" si="5"/>
        <v>168</v>
      </c>
      <c r="C36" s="112">
        <f t="shared" si="0"/>
        <v>1.0467258415675766</v>
      </c>
      <c r="D36" s="113">
        <v>1.42</v>
      </c>
      <c r="E36" s="112">
        <f t="shared" si="1"/>
        <v>1.367315685845548</v>
      </c>
      <c r="F36" s="112">
        <f t="shared" si="2"/>
        <v>1.768033946251768</v>
      </c>
      <c r="G36" s="112">
        <f t="shared" si="3"/>
        <v>0.37327415843242329</v>
      </c>
      <c r="H36" s="120">
        <f t="shared" si="4"/>
        <v>-5.2684314154451961E-2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x14ac:dyDescent="0.2">
      <c r="A37" s="9"/>
      <c r="B37" s="121">
        <f t="shared" si="5"/>
        <v>169</v>
      </c>
      <c r="C37" s="112">
        <f t="shared" si="0"/>
        <v>1.0405321975346322</v>
      </c>
      <c r="D37" s="113">
        <v>1.42</v>
      </c>
      <c r="E37" s="112">
        <f t="shared" si="1"/>
        <v>1.3592250604855152</v>
      </c>
      <c r="F37" s="112">
        <f t="shared" si="2"/>
        <v>1.7575722069248345</v>
      </c>
      <c r="G37" s="112">
        <f t="shared" si="3"/>
        <v>0.37946780246536771</v>
      </c>
      <c r="H37" s="120">
        <f t="shared" si="4"/>
        <v>-6.077493951448476E-2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13.5" thickBot="1" x14ac:dyDescent="0.25">
      <c r="A38" s="9"/>
      <c r="B38" s="122">
        <f t="shared" si="5"/>
        <v>170</v>
      </c>
      <c r="C38" s="123">
        <f t="shared" si="0"/>
        <v>1.0344114199020757</v>
      </c>
      <c r="D38" s="124">
        <v>1.42</v>
      </c>
      <c r="E38" s="123">
        <f t="shared" si="1"/>
        <v>1.3512296189532473</v>
      </c>
      <c r="F38" s="123">
        <f t="shared" si="2"/>
        <v>1.7472335468841003</v>
      </c>
      <c r="G38" s="123">
        <f t="shared" si="3"/>
        <v>0.38558858009792418</v>
      </c>
      <c r="H38" s="125">
        <f t="shared" si="4"/>
        <v>-6.8770381046752593E-2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x14ac:dyDescent="0.2">
      <c r="A39" s="9"/>
      <c r="B39" s="106"/>
      <c r="C39" s="2"/>
      <c r="D39" s="9"/>
      <c r="E39" s="9"/>
      <c r="F39" s="9"/>
      <c r="G39" s="2"/>
      <c r="H39" s="2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x14ac:dyDescent="0.2">
      <c r="A40" s="9"/>
      <c r="B40" s="106"/>
      <c r="C40" s="2"/>
      <c r="D40" s="9"/>
      <c r="E40" s="9"/>
      <c r="F40" s="9"/>
      <c r="G40" s="2"/>
      <c r="H40" s="2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x14ac:dyDescent="0.2">
      <c r="A41" s="9"/>
      <c r="B41" s="106"/>
      <c r="C41" s="2"/>
      <c r="D41" s="9"/>
      <c r="E41" s="9"/>
      <c r="F41" s="9"/>
      <c r="G41" s="2"/>
      <c r="H41" s="2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x14ac:dyDescent="0.2">
      <c r="A42" s="9"/>
      <c r="B42" s="106"/>
      <c r="C42" s="2"/>
      <c r="D42" s="9"/>
      <c r="E42" s="9"/>
      <c r="F42" s="9"/>
      <c r="G42" s="2"/>
      <c r="H42" s="2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x14ac:dyDescent="0.2">
      <c r="A43" s="9"/>
      <c r="B43" s="106"/>
      <c r="C43" s="2"/>
      <c r="D43" s="9"/>
      <c r="E43" s="9"/>
      <c r="F43" s="9"/>
      <c r="G43" s="2"/>
      <c r="H43" s="2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x14ac:dyDescent="0.2">
      <c r="A44" s="9"/>
      <c r="B44" s="106"/>
      <c r="C44" s="2"/>
      <c r="D44" s="9"/>
      <c r="E44" s="9"/>
      <c r="F44" s="9"/>
      <c r="G44" s="2"/>
      <c r="H44" s="2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x14ac:dyDescent="0.2">
      <c r="A45" s="9"/>
      <c r="B45" s="106"/>
      <c r="C45" s="2"/>
      <c r="D45" s="9"/>
      <c r="E45" s="9"/>
      <c r="F45" s="9"/>
      <c r="G45" s="2"/>
      <c r="H45" s="2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x14ac:dyDescent="0.2">
      <c r="A46" s="9"/>
      <c r="B46" s="106"/>
      <c r="C46" s="2"/>
      <c r="D46" s="9"/>
      <c r="E46" s="9"/>
      <c r="F46" s="9"/>
      <c r="G46" s="2"/>
      <c r="H46" s="2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x14ac:dyDescent="0.2">
      <c r="A47" s="9"/>
      <c r="B47" s="106"/>
      <c r="C47" s="2"/>
      <c r="D47" s="9"/>
      <c r="E47" s="9"/>
      <c r="F47" s="9"/>
      <c r="G47" s="2"/>
      <c r="H47" s="2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x14ac:dyDescent="0.2">
      <c r="A48" s="9"/>
      <c r="B48" s="106"/>
      <c r="C48" s="2"/>
      <c r="D48" s="9"/>
      <c r="E48" s="9"/>
      <c r="F48" s="9"/>
      <c r="G48" s="2"/>
      <c r="H48" s="2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x14ac:dyDescent="0.2">
      <c r="A49" s="9"/>
      <c r="B49" s="106"/>
      <c r="C49" s="2"/>
      <c r="D49" s="9"/>
      <c r="E49" s="9"/>
      <c r="F49" s="9"/>
      <c r="G49" s="2"/>
      <c r="H49" s="2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x14ac:dyDescent="0.2">
      <c r="A50" s="9"/>
      <c r="B50" s="106"/>
      <c r="C50" s="2"/>
      <c r="D50" s="9"/>
      <c r="E50" s="9"/>
      <c r="F50" s="9"/>
      <c r="G50" s="2"/>
      <c r="H50" s="2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x14ac:dyDescent="0.2">
      <c r="A51" s="9"/>
      <c r="B51" s="106"/>
      <c r="C51" s="2"/>
      <c r="D51" s="9"/>
      <c r="E51" s="9"/>
      <c r="F51" s="9"/>
      <c r="G51" s="2"/>
      <c r="H51" s="2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x14ac:dyDescent="0.2">
      <c r="A52" s="9"/>
      <c r="B52" s="106"/>
      <c r="C52" s="2"/>
      <c r="D52" s="9"/>
      <c r="E52" s="9"/>
      <c r="F52" s="9"/>
      <c r="G52" s="2"/>
      <c r="H52" s="2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x14ac:dyDescent="0.2">
      <c r="A53" s="9"/>
      <c r="B53" s="106"/>
      <c r="C53" s="2"/>
      <c r="D53" s="9"/>
      <c r="E53" s="9"/>
      <c r="F53" s="9"/>
      <c r="G53" s="2"/>
      <c r="H53" s="2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x14ac:dyDescent="0.2">
      <c r="A54" s="9"/>
      <c r="B54" s="106"/>
      <c r="C54" s="2"/>
      <c r="D54" s="9"/>
      <c r="E54" s="9"/>
      <c r="F54" s="9"/>
      <c r="G54" s="2"/>
      <c r="H54" s="2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x14ac:dyDescent="0.2">
      <c r="A55" s="9"/>
      <c r="B55" s="106"/>
      <c r="C55" s="2"/>
      <c r="D55" s="9"/>
      <c r="E55" s="9"/>
      <c r="F55" s="9"/>
      <c r="G55" s="2"/>
      <c r="H55" s="2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x14ac:dyDescent="0.2">
      <c r="A56" s="9"/>
      <c r="B56" s="106"/>
      <c r="C56" s="2"/>
      <c r="D56" s="9"/>
      <c r="E56" s="9"/>
      <c r="F56" s="9"/>
      <c r="G56" s="2"/>
      <c r="H56" s="2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x14ac:dyDescent="0.2">
      <c r="A57" s="9"/>
      <c r="B57" s="9"/>
      <c r="C57" s="2"/>
      <c r="D57" s="9"/>
      <c r="E57" s="9"/>
      <c r="F57" s="9"/>
      <c r="G57" s="2"/>
      <c r="H57" s="2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x14ac:dyDescent="0.2">
      <c r="A58" s="9"/>
      <c r="B58" s="9"/>
      <c r="C58" s="2"/>
      <c r="D58" s="9"/>
      <c r="E58" s="9"/>
      <c r="F58" s="9"/>
      <c r="G58" s="2"/>
      <c r="H58" s="2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x14ac:dyDescent="0.2">
      <c r="A59" s="9"/>
      <c r="B59" s="9"/>
      <c r="C59" s="2"/>
      <c r="D59" s="9"/>
      <c r="E59" s="9"/>
      <c r="F59" s="9"/>
      <c r="G59" s="2"/>
      <c r="H59" s="2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x14ac:dyDescent="0.2">
      <c r="A60" s="9"/>
      <c r="B60" s="9"/>
      <c r="C60" s="2"/>
      <c r="D60" s="9"/>
      <c r="E60" s="9"/>
      <c r="F60" s="9"/>
      <c r="G60" s="2"/>
      <c r="H60" s="2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x14ac:dyDescent="0.2">
      <c r="A61" s="9"/>
      <c r="B61" s="9"/>
      <c r="C61" s="2"/>
      <c r="D61" s="9"/>
      <c r="E61" s="9"/>
      <c r="F61" s="9"/>
      <c r="G61" s="2"/>
      <c r="H61" s="2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x14ac:dyDescent="0.2">
      <c r="A62" s="9"/>
      <c r="B62" s="9"/>
      <c r="C62" s="2"/>
      <c r="D62" s="9"/>
      <c r="E62" s="9"/>
      <c r="F62" s="9"/>
      <c r="G62" s="2"/>
      <c r="H62" s="2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H23"/>
  <sheetViews>
    <sheetView zoomScale="85" zoomScaleNormal="85" workbookViewId="0">
      <selection activeCell="F27" sqref="F27"/>
    </sheetView>
  </sheetViews>
  <sheetFormatPr defaultColWidth="11.42578125" defaultRowHeight="12.75" x14ac:dyDescent="0.2"/>
  <cols>
    <col min="3" max="3" width="29.28515625" customWidth="1"/>
    <col min="5" max="5" width="7" customWidth="1"/>
    <col min="6" max="6" width="4.28515625" customWidth="1"/>
  </cols>
  <sheetData>
    <row r="3" spans="3:7" ht="18" x14ac:dyDescent="0.25">
      <c r="C3" s="79" t="s">
        <v>51</v>
      </c>
    </row>
    <row r="5" spans="3:7" x14ac:dyDescent="0.2">
      <c r="C5" t="s">
        <v>57</v>
      </c>
      <c r="E5">
        <v>1420</v>
      </c>
      <c r="G5" t="s">
        <v>58</v>
      </c>
    </row>
    <row r="7" spans="3:7" x14ac:dyDescent="0.2">
      <c r="C7" t="s">
        <v>60</v>
      </c>
      <c r="E7" s="77">
        <f>300000000/(E5*1000000)</f>
        <v>0.21126760563380281</v>
      </c>
      <c r="G7" s="81" t="s">
        <v>62</v>
      </c>
    </row>
    <row r="9" spans="3:7" x14ac:dyDescent="0.2">
      <c r="C9" t="s">
        <v>52</v>
      </c>
      <c r="E9">
        <v>3.8</v>
      </c>
      <c r="G9" t="s">
        <v>49</v>
      </c>
    </row>
    <row r="11" spans="3:7" x14ac:dyDescent="0.2">
      <c r="C11" t="s">
        <v>53</v>
      </c>
      <c r="E11" s="78">
        <f>PI()*E9^2/4</f>
        <v>11.341149479459153</v>
      </c>
      <c r="G11" t="s">
        <v>50</v>
      </c>
    </row>
    <row r="13" spans="3:7" x14ac:dyDescent="0.2">
      <c r="C13" t="s">
        <v>54</v>
      </c>
      <c r="G13" t="s">
        <v>48</v>
      </c>
    </row>
    <row r="15" spans="3:7" x14ac:dyDescent="0.2">
      <c r="C15" t="s">
        <v>55</v>
      </c>
      <c r="E15" s="77">
        <f>1/(4*0.000175*1000)</f>
        <v>1.4285714285714286</v>
      </c>
      <c r="G15" t="s">
        <v>69</v>
      </c>
    </row>
    <row r="17" spans="2:8" x14ac:dyDescent="0.2">
      <c r="C17" t="s">
        <v>56</v>
      </c>
      <c r="E17" s="77">
        <f>E15/E9</f>
        <v>0.37593984962406019</v>
      </c>
      <c r="G17" t="s">
        <v>70</v>
      </c>
      <c r="H17" t="s">
        <v>66</v>
      </c>
    </row>
    <row r="19" spans="2:8" x14ac:dyDescent="0.2">
      <c r="C19" t="s">
        <v>59</v>
      </c>
      <c r="E19" s="78">
        <f>7*10000/(E5*E9*3.28)</f>
        <v>3.9550525230975073</v>
      </c>
      <c r="G19" t="s">
        <v>68</v>
      </c>
    </row>
    <row r="21" spans="2:8" x14ac:dyDescent="0.2">
      <c r="B21" s="56" t="s">
        <v>65</v>
      </c>
      <c r="C21" t="s">
        <v>61</v>
      </c>
      <c r="E21" s="80">
        <f>E11*4*PI()/(E7^2*100)</f>
        <v>31.93016170436767</v>
      </c>
      <c r="G21" t="s">
        <v>67</v>
      </c>
    </row>
    <row r="23" spans="2:8" x14ac:dyDescent="0.2">
      <c r="C23" t="s">
        <v>63</v>
      </c>
      <c r="E23" s="77">
        <f>0.76*E7</f>
        <v>0.16056338028169015</v>
      </c>
      <c r="G23" t="s">
        <v>64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Antenna shape (2)</vt:lpstr>
      <vt:lpstr>Antenna shape</vt:lpstr>
      <vt:lpstr>Feed calculation</vt:lpstr>
      <vt:lpstr>Summary feed dimensions</vt:lpstr>
      <vt:lpstr>Cutoff frequencies</vt:lpstr>
      <vt:lpstr>Performance data</vt:lpstr>
    </vt:vector>
  </TitlesOfParts>
  <Company>OHB System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Klein Volker Dr.</dc:creator>
  <cp:lastModifiedBy>JamesBrown</cp:lastModifiedBy>
  <dcterms:created xsi:type="dcterms:W3CDTF">2017-01-24T14:11:27Z</dcterms:created>
  <dcterms:modified xsi:type="dcterms:W3CDTF">2018-05-26T23:37:20Z</dcterms:modified>
</cp:coreProperties>
</file>